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sraffam\a-archives-services\b-sremaf\i-aides\g-Pacte_de_la_haie\b-Documents_W\a-Document_W\d-Annexe\"/>
    </mc:Choice>
  </mc:AlternateContent>
  <workbookProtection workbookAlgorithmName="SHA-512" workbookHashValue="dfDu09UBjEkYL0dnY2+FxGgYTwWvTrmmGX2+BLtWwbwV9PSF8mjA/O9CG87HmS/m3YzpJyCJgKSjxKoWglXUeA==" workbookSaltValue="qgd+FRY/VdNMqe7vFusHtw==" workbookSpinCount="100000" lockStructure="1"/>
  <bookViews>
    <workbookView xWindow="0" yWindow="0" windowWidth="16380" windowHeight="8190" tabRatio="500"/>
  </bookViews>
  <sheets>
    <sheet name="Haies" sheetId="1" r:id="rId1"/>
    <sheet name="Agroforesterie" sheetId="2" r:id="rId2"/>
    <sheet name="Feuil1" sheetId="5" r:id="rId3"/>
    <sheet name="Barême" sheetId="3" r:id="rId4"/>
    <sheet name="Récapitulatif" sheetId="4" r:id="rId5"/>
  </sheets>
  <definedNames>
    <definedName name="agrarbu">Barême!$I$39</definedName>
    <definedName name="agrarbuvl">Barême!$I$40</definedName>
    <definedName name="agrdom">Barême!$I$48</definedName>
    <definedName name="agrent">Barême!$I$52</definedName>
    <definedName name="agrfor">Barême!$I$53</definedName>
    <definedName name="agrfru">Barême!$I$38</definedName>
    <definedName name="agrmfr">Barême!$I$37</definedName>
    <definedName name="agroplt">Barême!$I$33</definedName>
    <definedName name="agrosol">Barême!$I$32</definedName>
    <definedName name="agrpaill">Barême!$I$41</definedName>
    <definedName name="agrper">Barême!$I$47</definedName>
    <definedName name="agrplss">Barême!$I$35</definedName>
    <definedName name="agrpopaill">Barême!$I$42</definedName>
    <definedName name="agrposedom">Barême!$I$49</definedName>
    <definedName name="agrposegg">Barême!$I$44</definedName>
    <definedName name="agrprotgg">Barême!$I$43</definedName>
    <definedName name="agrtrico">Barême!$I$45</definedName>
    <definedName name="agrtricopep">Barême!$I$46</definedName>
    <definedName name="agrvl">Barême!$I$36</definedName>
    <definedName name="barb">Barême!$I$6</definedName>
    <definedName name="ben1r">Barême!$I$5</definedName>
    <definedName name="ben2r">Barême!$K$5</definedName>
    <definedName name="elec">Barême!$K$6</definedName>
    <definedName name="ent1r">Barême!$I$24</definedName>
    <definedName name="ent2r">Barême!$K$24</definedName>
    <definedName name="miseplant1r">Barême!$I$13</definedName>
    <definedName name="miseplant2r">Barême!$K$13</definedName>
    <definedName name="paill1r">Barême!$I$20</definedName>
    <definedName name="paill2r">Barême!$K$20</definedName>
    <definedName name="plant1r">Barême!$I$9</definedName>
    <definedName name="plant2r">Barême!$K$9</definedName>
    <definedName name="plantmfr1r">Barême!$I$11</definedName>
    <definedName name="plantmfr2r">Barême!$K$11</definedName>
    <definedName name="plantvl1r">Barême!$I$10</definedName>
    <definedName name="plantvl2r">Barême!$K$10</definedName>
    <definedName name="posegg1r">Barême!$I$16</definedName>
    <definedName name="posegg2r">Barême!$K$16</definedName>
    <definedName name="posepaill1r">Barême!$I$21</definedName>
    <definedName name="posepaill2r">Barême!$K$21</definedName>
    <definedName name="posepg1r">Barême!$I$17</definedName>
    <definedName name="posepg2r">Barême!$K$17</definedName>
    <definedName name="prep1r">Barême!$I$12</definedName>
    <definedName name="prep2r">Barême!$K$12</definedName>
    <definedName name="protgg1r">Barême!$I$14</definedName>
    <definedName name="protgg2r">Barême!$K$14</definedName>
    <definedName name="protpg1r">Barême!$I$15</definedName>
    <definedName name="protpg2r">Barême!$K$15</definedName>
    <definedName name="rnabarb">barême #REF!</definedName>
    <definedName name="rnaben">barême #REF!</definedName>
    <definedName name="rnabenjes">barême #REF!</definedName>
    <definedName name="rnabroy">barême #REF!</definedName>
    <definedName name="rnaelec">barême #REF!</definedName>
    <definedName name="rnaenr">barême #REF!</definedName>
    <definedName name="rnapaill">barême #REF!</definedName>
    <definedName name="rnasem">barême #REF!</definedName>
    <definedName name="rnasol">barême #REF!</definedName>
    <definedName name="taille1r">Barême!$I$25</definedName>
    <definedName name="taille2r">Barême!$K$25</definedName>
    <definedName name="talus">Barême!$I$4</definedName>
    <definedName name="tric1r">Barême!$I$18</definedName>
    <definedName name="tric2r">Barême!$K$18</definedName>
    <definedName name="tricpep1r">Barême!$I$19</definedName>
    <definedName name="tricpep2r">Barême!$K$19</definedName>
    <definedName name="_xlnm.Print_Area" localSheetId="1">Agroforesterie!$A$1:$AM$31</definedName>
    <definedName name="_xlnm.Print_Area" localSheetId="0">Haies!$B$1:$Z$80</definedName>
    <definedName name="_xlnm.Print_Area" localSheetId="4">Récapitulatif!$A$1:$H$31</definedName>
  </definedName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T34" i="2" l="1"/>
  <c r="C17" i="4" l="1"/>
  <c r="C40" i="2"/>
  <c r="C36" i="1" l="1"/>
  <c r="B36" i="1"/>
  <c r="C37" i="1" l="1"/>
  <c r="H37" i="1" s="1"/>
  <c r="C53" i="1"/>
  <c r="B37" i="1"/>
  <c r="B53" i="1"/>
  <c r="K18" i="1" l="1"/>
  <c r="K19" i="1"/>
  <c r="K20" i="1"/>
  <c r="J18" i="1"/>
  <c r="F18" i="1"/>
  <c r="F19" i="1"/>
  <c r="H19" i="1" s="1"/>
  <c r="F20" i="1"/>
  <c r="H18" i="1"/>
  <c r="H20" i="1"/>
  <c r="J19" i="1" l="1"/>
  <c r="J55" i="1"/>
  <c r="J56" i="1"/>
  <c r="J57" i="1"/>
  <c r="J58" i="1"/>
  <c r="J59" i="1"/>
  <c r="J60" i="1"/>
  <c r="M29" i="2" l="1"/>
  <c r="M28" i="2"/>
  <c r="C3" i="4" l="1"/>
  <c r="S33" i="2"/>
  <c r="Q33" i="2"/>
  <c r="O33" i="2"/>
  <c r="M33" i="2"/>
  <c r="K33" i="2"/>
  <c r="I33" i="2"/>
  <c r="G33" i="2"/>
  <c r="E33" i="2"/>
  <c r="C33" i="2"/>
  <c r="S32" i="2"/>
  <c r="Q32" i="2"/>
  <c r="O32" i="2"/>
  <c r="M32" i="2"/>
  <c r="K32" i="2"/>
  <c r="I32" i="2"/>
  <c r="G32" i="2"/>
  <c r="E32" i="2"/>
  <c r="C32" i="2"/>
  <c r="S31" i="2"/>
  <c r="Q31" i="2"/>
  <c r="O31" i="2"/>
  <c r="M31" i="2"/>
  <c r="K31" i="2"/>
  <c r="I31" i="2"/>
  <c r="G31" i="2"/>
  <c r="E31" i="2"/>
  <c r="C31" i="2"/>
  <c r="S30" i="2"/>
  <c r="Q30" i="2"/>
  <c r="O30" i="2"/>
  <c r="M30" i="2"/>
  <c r="K30" i="2"/>
  <c r="I30" i="2"/>
  <c r="G30" i="2"/>
  <c r="E30" i="2"/>
  <c r="C30" i="2"/>
  <c r="S29" i="2"/>
  <c r="Q29" i="2"/>
  <c r="O29" i="2"/>
  <c r="K29" i="2"/>
  <c r="I29" i="2"/>
  <c r="G29" i="2"/>
  <c r="E29" i="2"/>
  <c r="C29" i="2"/>
  <c r="S28" i="2"/>
  <c r="Q28" i="2"/>
  <c r="O28" i="2"/>
  <c r="O34" i="2" s="1"/>
  <c r="K28" i="2"/>
  <c r="I28" i="2"/>
  <c r="G28" i="2"/>
  <c r="G34" i="2" s="1"/>
  <c r="E28" i="2"/>
  <c r="E34" i="2" s="1"/>
  <c r="C28" i="2"/>
  <c r="O24" i="2"/>
  <c r="N24" i="2"/>
  <c r="M24" i="2"/>
  <c r="L24" i="2"/>
  <c r="K24" i="2"/>
  <c r="E24" i="2"/>
  <c r="C13" i="4" s="1"/>
  <c r="D24" i="2"/>
  <c r="C24" i="2"/>
  <c r="S23" i="2"/>
  <c r="Q23" i="2"/>
  <c r="J23" i="2"/>
  <c r="H23" i="2"/>
  <c r="F23" i="2"/>
  <c r="S22" i="2"/>
  <c r="Q22" i="2"/>
  <c r="J22" i="2"/>
  <c r="H22" i="2"/>
  <c r="F22" i="2"/>
  <c r="S21" i="2"/>
  <c r="Q21" i="2"/>
  <c r="J21" i="2"/>
  <c r="H21" i="2"/>
  <c r="F21" i="2"/>
  <c r="S20" i="2"/>
  <c r="Q20" i="2"/>
  <c r="J20" i="2"/>
  <c r="H20" i="2"/>
  <c r="F20" i="2"/>
  <c r="S19" i="2"/>
  <c r="Q19" i="2"/>
  <c r="Q24" i="2" s="1"/>
  <c r="J19" i="2"/>
  <c r="H19" i="2"/>
  <c r="H24" i="2" s="1"/>
  <c r="F19" i="2"/>
  <c r="S18" i="2"/>
  <c r="S24" i="2" s="1"/>
  <c r="Q18" i="2"/>
  <c r="J18" i="2"/>
  <c r="J24" i="2" s="1"/>
  <c r="H18" i="2"/>
  <c r="F18" i="2"/>
  <c r="O9" i="2"/>
  <c r="C60" i="1"/>
  <c r="S60" i="1" s="1"/>
  <c r="B60" i="1"/>
  <c r="T59" i="1"/>
  <c r="R59" i="1"/>
  <c r="P59" i="1"/>
  <c r="N59" i="1"/>
  <c r="H59" i="1"/>
  <c r="F59" i="1"/>
  <c r="D59" i="1"/>
  <c r="L59" i="1" s="1"/>
  <c r="C59" i="1"/>
  <c r="Q59" i="1" s="1"/>
  <c r="B59" i="1"/>
  <c r="Q58" i="1"/>
  <c r="M58" i="1"/>
  <c r="I58" i="1"/>
  <c r="E58" i="1"/>
  <c r="C58" i="1"/>
  <c r="T58" i="1" s="1"/>
  <c r="B58" i="1"/>
  <c r="T57" i="1"/>
  <c r="R57" i="1"/>
  <c r="Q57" i="1"/>
  <c r="P57" i="1"/>
  <c r="N57" i="1"/>
  <c r="M57" i="1"/>
  <c r="L57" i="1"/>
  <c r="I57" i="1"/>
  <c r="H57" i="1"/>
  <c r="F57" i="1"/>
  <c r="E57" i="1"/>
  <c r="D57" i="1"/>
  <c r="K57" i="1" s="1"/>
  <c r="C57" i="1"/>
  <c r="S57" i="1" s="1"/>
  <c r="B57" i="1"/>
  <c r="O56" i="1"/>
  <c r="G56" i="1"/>
  <c r="C56" i="1"/>
  <c r="B56" i="1"/>
  <c r="T55" i="1"/>
  <c r="R55" i="1"/>
  <c r="P55" i="1"/>
  <c r="N55" i="1"/>
  <c r="H55" i="1"/>
  <c r="F55" i="1"/>
  <c r="D55" i="1"/>
  <c r="L55" i="1" s="1"/>
  <c r="C55" i="1"/>
  <c r="Q55" i="1" s="1"/>
  <c r="B55" i="1"/>
  <c r="E54" i="1"/>
  <c r="C54" i="1"/>
  <c r="M54" i="1" s="1"/>
  <c r="B54" i="1"/>
  <c r="C52" i="1"/>
  <c r="B52" i="1"/>
  <c r="H45" i="1"/>
  <c r="C45" i="1"/>
  <c r="B45" i="1"/>
  <c r="C44" i="1"/>
  <c r="H44" i="1" s="1"/>
  <c r="B44" i="1"/>
  <c r="H43" i="1"/>
  <c r="C43" i="1"/>
  <c r="B43" i="1"/>
  <c r="C42" i="1"/>
  <c r="H42" i="1" s="1"/>
  <c r="B42" i="1"/>
  <c r="H41" i="1"/>
  <c r="C41" i="1"/>
  <c r="B41" i="1"/>
  <c r="C40" i="1"/>
  <c r="H40" i="1" s="1"/>
  <c r="B40" i="1"/>
  <c r="H39" i="1"/>
  <c r="C39" i="1"/>
  <c r="B39" i="1"/>
  <c r="C38" i="1"/>
  <c r="H38" i="1" s="1"/>
  <c r="B38" i="1"/>
  <c r="I28" i="1"/>
  <c r="D28" i="1"/>
  <c r="C4" i="4" s="1"/>
  <c r="O27" i="1"/>
  <c r="K27" i="1"/>
  <c r="J27" i="1"/>
  <c r="H27" i="1"/>
  <c r="F27" i="1"/>
  <c r="O26" i="1"/>
  <c r="K26" i="1"/>
  <c r="H26" i="1"/>
  <c r="F26" i="1"/>
  <c r="J26" i="1" s="1"/>
  <c r="O25" i="1"/>
  <c r="K25" i="1"/>
  <c r="H25" i="1"/>
  <c r="F25" i="1"/>
  <c r="J25" i="1" s="1"/>
  <c r="O24" i="1"/>
  <c r="K24" i="1"/>
  <c r="J24" i="1"/>
  <c r="H24" i="1"/>
  <c r="F24" i="1"/>
  <c r="O23" i="1"/>
  <c r="K23" i="1"/>
  <c r="J23" i="1"/>
  <c r="H23" i="1"/>
  <c r="F23" i="1"/>
  <c r="O22" i="1"/>
  <c r="K22" i="1"/>
  <c r="H22" i="1"/>
  <c r="F22" i="1"/>
  <c r="J22" i="1" s="1"/>
  <c r="O21" i="1"/>
  <c r="K21" i="1"/>
  <c r="J21" i="1"/>
  <c r="H21" i="1"/>
  <c r="F21" i="1"/>
  <c r="O20" i="1"/>
  <c r="J20" i="1"/>
  <c r="O19" i="1"/>
  <c r="O18" i="1"/>
  <c r="K28" i="1"/>
  <c r="Q16" i="1"/>
  <c r="O13" i="1"/>
  <c r="O12" i="1"/>
  <c r="O11" i="1"/>
  <c r="O10" i="1"/>
  <c r="O9" i="1"/>
  <c r="O8" i="1"/>
  <c r="O7" i="1"/>
  <c r="O6" i="1"/>
  <c r="O5" i="1"/>
  <c r="O4" i="1"/>
  <c r="O3" i="1"/>
  <c r="O2" i="1"/>
  <c r="O1" i="1"/>
  <c r="I54" i="1" l="1"/>
  <c r="T54" i="1"/>
  <c r="J54" i="1"/>
  <c r="Q54" i="1"/>
  <c r="S53" i="1"/>
  <c r="J53" i="1"/>
  <c r="Q53" i="1"/>
  <c r="E53" i="1"/>
  <c r="R53" i="1"/>
  <c r="F53" i="1"/>
  <c r="M53" i="1"/>
  <c r="H53" i="1"/>
  <c r="N53" i="1"/>
  <c r="T53" i="1"/>
  <c r="D53" i="1"/>
  <c r="K53" i="1" s="1"/>
  <c r="I53" i="1"/>
  <c r="P53" i="1"/>
  <c r="J28" i="1"/>
  <c r="M34" i="2"/>
  <c r="C34" i="2"/>
  <c r="K34" i="2"/>
  <c r="S34" i="2"/>
  <c r="I34" i="2"/>
  <c r="Q34" i="2"/>
  <c r="F24" i="2"/>
  <c r="H28" i="1"/>
  <c r="C5" i="4" s="1"/>
  <c r="C20" i="4" s="1"/>
  <c r="F28" i="1"/>
  <c r="R60" i="1"/>
  <c r="N60" i="1"/>
  <c r="F60" i="1"/>
  <c r="Q60" i="1"/>
  <c r="M60" i="1"/>
  <c r="I60" i="1"/>
  <c r="E60" i="1"/>
  <c r="T60" i="1"/>
  <c r="P60" i="1"/>
  <c r="H60" i="1"/>
  <c r="D60" i="1"/>
  <c r="R52" i="1"/>
  <c r="N52" i="1"/>
  <c r="J52" i="1"/>
  <c r="F52" i="1"/>
  <c r="Q52" i="1"/>
  <c r="M52" i="1"/>
  <c r="I52" i="1"/>
  <c r="T52" i="1"/>
  <c r="P52" i="1"/>
  <c r="H52" i="1"/>
  <c r="D52" i="1"/>
  <c r="O52" i="1"/>
  <c r="G60" i="1"/>
  <c r="D36" i="2"/>
  <c r="C14" i="4" s="1"/>
  <c r="E52" i="1"/>
  <c r="S52" i="1"/>
  <c r="G52" i="1"/>
  <c r="R56" i="1"/>
  <c r="N56" i="1"/>
  <c r="F56" i="1"/>
  <c r="Q56" i="1"/>
  <c r="M56" i="1"/>
  <c r="I56" i="1"/>
  <c r="E56" i="1"/>
  <c r="T56" i="1"/>
  <c r="P56" i="1"/>
  <c r="H56" i="1"/>
  <c r="D56" i="1"/>
  <c r="S56" i="1"/>
  <c r="O60" i="1"/>
  <c r="F54" i="1"/>
  <c r="N54" i="1"/>
  <c r="R54" i="1"/>
  <c r="G55" i="1"/>
  <c r="K55" i="1"/>
  <c r="O55" i="1"/>
  <c r="S55" i="1"/>
  <c r="F58" i="1"/>
  <c r="N58" i="1"/>
  <c r="R58" i="1"/>
  <c r="G59" i="1"/>
  <c r="K59" i="1"/>
  <c r="O59" i="1"/>
  <c r="S59" i="1"/>
  <c r="G54" i="1"/>
  <c r="O54" i="1"/>
  <c r="S54" i="1"/>
  <c r="G58" i="1"/>
  <c r="O58" i="1"/>
  <c r="S58" i="1"/>
  <c r="G53" i="1"/>
  <c r="O53" i="1"/>
  <c r="D54" i="1"/>
  <c r="H54" i="1"/>
  <c r="P54" i="1"/>
  <c r="E55" i="1"/>
  <c r="I55" i="1"/>
  <c r="M55" i="1"/>
  <c r="G57" i="1"/>
  <c r="O57" i="1"/>
  <c r="D58" i="1"/>
  <c r="H58" i="1"/>
  <c r="P58" i="1"/>
  <c r="E59" i="1"/>
  <c r="I59" i="1"/>
  <c r="M59" i="1"/>
  <c r="E61" i="1" l="1"/>
  <c r="L53" i="1"/>
  <c r="D38" i="2"/>
  <c r="C16" i="4" s="1"/>
  <c r="D37" i="2"/>
  <c r="C15" i="4" s="1"/>
  <c r="R61" i="1"/>
  <c r="O61" i="1"/>
  <c r="P61" i="1"/>
  <c r="L56" i="1"/>
  <c r="K56" i="1"/>
  <c r="T61" i="1"/>
  <c r="L60" i="1"/>
  <c r="K60" i="1"/>
  <c r="G61" i="1"/>
  <c r="D61" i="1"/>
  <c r="L52" i="1"/>
  <c r="K52" i="1"/>
  <c r="I61" i="1"/>
  <c r="J61" i="1"/>
  <c r="Q61" i="1"/>
  <c r="F61" i="1"/>
  <c r="L58" i="1"/>
  <c r="K58" i="1"/>
  <c r="L54" i="1"/>
  <c r="K54" i="1"/>
  <c r="S61" i="1"/>
  <c r="H61" i="1"/>
  <c r="M61" i="1"/>
  <c r="N61" i="1"/>
  <c r="K61" i="1" l="1"/>
  <c r="L61" i="1"/>
  <c r="D65" i="1"/>
  <c r="C8" i="4" s="1"/>
  <c r="D63" i="1"/>
  <c r="C6" i="4" s="1"/>
  <c r="C61" i="1" l="1"/>
  <c r="C9" i="4" s="1"/>
  <c r="C19" i="4" s="1"/>
  <c r="D64" i="1"/>
  <c r="C7" i="4" s="1"/>
</calcChain>
</file>

<file path=xl/sharedStrings.xml><?xml version="1.0" encoding="utf-8"?>
<sst xmlns="http://schemas.openxmlformats.org/spreadsheetml/2006/main" count="393" uniqueCount="254">
  <si>
    <t>Appel à projets "SOUTIEN AUX INVESTISSEMENTS POUR DES PLANTATIONS DE HAIES ET D’ALIGNEMENTS D’ARBRES "</t>
  </si>
  <si>
    <t>Annexe 1 - Fiche de calcul des montants de dépenses éligibles volet "plantation de haies"</t>
  </si>
  <si>
    <t>Pièce à joindre au dossier de demande d'aide</t>
  </si>
  <si>
    <t>Oui</t>
  </si>
  <si>
    <t>Non</t>
  </si>
  <si>
    <t>Porteur de projet :</t>
  </si>
  <si>
    <t>Cellules à renseigner pour chaque linéaire de haie</t>
  </si>
  <si>
    <t>Cellules non modifiables</t>
  </si>
  <si>
    <t>xx</t>
  </si>
  <si>
    <t>Ne respecte pas les conditions d'éligibilité</t>
  </si>
  <si>
    <t>Nombre de plants à l'achat &gt; Nombre de plants théorique</t>
  </si>
  <si>
    <t xml:space="preserve"> </t>
  </si>
  <si>
    <t>1 - Caractéristiques générales de la haie</t>
  </si>
  <si>
    <t>Identification</t>
  </si>
  <si>
    <t>Caractéristiques de la haie</t>
  </si>
  <si>
    <t>Indicateur plan de relance (kml)</t>
  </si>
  <si>
    <t>Identification de la parcelle</t>
  </si>
  <si>
    <t>Identification de la haie</t>
  </si>
  <si>
    <t>Longueur de la haie en ml</t>
  </si>
  <si>
    <t>Nombre de rang</t>
  </si>
  <si>
    <t>Linéaire en ml</t>
  </si>
  <si>
    <t>Espacement entre plants sur le rang en m</t>
  </si>
  <si>
    <t>Nombre théorique de plants de la haie</t>
  </si>
  <si>
    <t>Nombre d'arbres (min 20%)</t>
  </si>
  <si>
    <t>Nombre théorique d'arbustes</t>
  </si>
  <si>
    <t>Linéaire total en km</t>
  </si>
  <si>
    <t>a</t>
  </si>
  <si>
    <t>Total</t>
  </si>
  <si>
    <t>2 - Travaux prévisionnels</t>
  </si>
  <si>
    <t xml:space="preserve">TRAVAUX DE PREPARATION DE L'IMPLANTATION DE LA HAIE  </t>
  </si>
  <si>
    <t>PLANTATION</t>
  </si>
  <si>
    <t>ENTRETIEN POST-PLANTATION</t>
  </si>
  <si>
    <t>Création d'un talus</t>
  </si>
  <si>
    <t>Mise en place d'une bande enherbée</t>
  </si>
  <si>
    <t>Protection bétail : clôtures fil barbelé</t>
  </si>
  <si>
    <t>Protection bétail : clôtures électriques</t>
  </si>
  <si>
    <t>Préparation du sol</t>
  </si>
  <si>
    <t>Trico en pépinière</t>
  </si>
  <si>
    <t>Achat des plants</t>
  </si>
  <si>
    <t>Mise en place des plants</t>
  </si>
  <si>
    <t>Achat du paillage</t>
  </si>
  <si>
    <t>Mise en place du paillage</t>
  </si>
  <si>
    <t>Achat de protections grands herbivores (Arbres)</t>
  </si>
  <si>
    <t>Pose de protections grands herbivores</t>
  </si>
  <si>
    <t>Achat de protections petits herbivores (Arbustes)</t>
  </si>
  <si>
    <t>Pose de protections petits herbivores</t>
  </si>
  <si>
    <t>Trico (1 passage après plantation)</t>
  </si>
  <si>
    <t>Entretien post plantation n+1</t>
  </si>
  <si>
    <t>Taille de formation (1ère taille plantation année n+3)</t>
  </si>
  <si>
    <t>sélectionner Oui/Non(poste optionnel)</t>
  </si>
  <si>
    <t>Poste obligatoire</t>
  </si>
  <si>
    <t>Nombre de plants sans label (max 75%)</t>
  </si>
  <si>
    <t>Nombre de plants "végétal local"</t>
  </si>
  <si>
    <t>Nombre de plants MFR</t>
  </si>
  <si>
    <t>Quantité</t>
  </si>
  <si>
    <t>3 - Calcul des montants éligibles</t>
  </si>
  <si>
    <t>Mise en place de la bande enherbée</t>
  </si>
  <si>
    <t>Plants</t>
  </si>
  <si>
    <t>Achat de protections grands herbivores</t>
  </si>
  <si>
    <t>Achat de protections petits herbivores</t>
  </si>
  <si>
    <t xml:space="preserve">Entretien </t>
  </si>
  <si>
    <t>Taille de formation</t>
  </si>
  <si>
    <t>Travaux de préparation</t>
  </si>
  <si>
    <t>Travaux de plantation</t>
  </si>
  <si>
    <t>Entretien post-plantation</t>
  </si>
  <si>
    <t>Signature du demandeur</t>
  </si>
  <si>
    <t xml:space="preserve">Fait à : </t>
  </si>
  <si>
    <t>Le</t>
  </si>
  <si>
    <t>Nom, Prénom, Signature(s) :</t>
  </si>
  <si>
    <t>Plantation intra parcellaire</t>
  </si>
  <si>
    <t>Paillage</t>
  </si>
  <si>
    <t>Surface de la parcelle (ha)</t>
  </si>
  <si>
    <t>Linéaire (km)</t>
  </si>
  <si>
    <t>Nombre d'arbres</t>
  </si>
  <si>
    <t>Densité arbre/ha (entre 30 et 100)</t>
  </si>
  <si>
    <t>sélectionner Oui/Non</t>
  </si>
  <si>
    <t>Arbres sans label</t>
  </si>
  <si>
    <t>Arbres végétal local</t>
  </si>
  <si>
    <t>Arbres MFR</t>
  </si>
  <si>
    <t>Arbustes sans label</t>
  </si>
  <si>
    <t>Arbustes végétal local</t>
  </si>
  <si>
    <t>Achat</t>
  </si>
  <si>
    <t>Pose</t>
  </si>
  <si>
    <t>b</t>
  </si>
  <si>
    <t>Protections</t>
  </si>
  <si>
    <t>Entretien</t>
  </si>
  <si>
    <t>Achat protections grands herbivores</t>
  </si>
  <si>
    <t>Pose protections grands herbivores</t>
  </si>
  <si>
    <t>Perchoirs</t>
  </si>
  <si>
    <t>Achat protections animaux domestiques</t>
  </si>
  <si>
    <t>Pose protections animaux domestiques</t>
  </si>
  <si>
    <t>post-plantation par année</t>
  </si>
  <si>
    <t>Taille de formation à n+3</t>
  </si>
  <si>
    <t>Haie 1 rang</t>
  </si>
  <si>
    <t>Haie 2 rangs</t>
  </si>
  <si>
    <t>TALUS</t>
  </si>
  <si>
    <t xml:space="preserve">Création d’un talus </t>
  </si>
  <si>
    <t xml:space="preserve"> 4,69€ HT/ml </t>
  </si>
  <si>
    <t xml:space="preserve"> Sans objet1 </t>
  </si>
  <si>
    <t>talus</t>
  </si>
  <si>
    <t>BANDE ENHERBEE</t>
  </si>
  <si>
    <t>De 3 m de large en référence à la MAEC couvert  06</t>
  </si>
  <si>
    <t xml:space="preserve"> 0,7€ HT/ml </t>
  </si>
  <si>
    <t xml:space="preserve"> 0,93€ HT/ml </t>
  </si>
  <si>
    <t>ben1r</t>
  </si>
  <si>
    <t>ben2r</t>
  </si>
  <si>
    <t>CLOTURE FIXE BARBELE</t>
  </si>
  <si>
    <t xml:space="preserve"> 4,50€ HT/ml </t>
  </si>
  <si>
    <t>barb</t>
  </si>
  <si>
    <t>elec</t>
  </si>
  <si>
    <t>CLOTURE FIXE ELECTRIQUES</t>
  </si>
  <si>
    <t xml:space="preserve"> 1,50€ HT/ml </t>
  </si>
  <si>
    <t>PLANTS</t>
  </si>
  <si>
    <t>Achat des plants sans label</t>
  </si>
  <si>
    <t xml:space="preserve"> 1,48€ HT/ml </t>
  </si>
  <si>
    <t>1,97€ HT/ml </t>
  </si>
  <si>
    <t>plant1r</t>
  </si>
  <si>
    <t>plant2r</t>
  </si>
  <si>
    <t>Achat des plants végétal Local</t>
  </si>
  <si>
    <t xml:space="preserve"> 2,01€ HT/ml </t>
  </si>
  <si>
    <t>2,67€ HT/ml</t>
  </si>
  <si>
    <t>plantvl1r</t>
  </si>
  <si>
    <t>plantvl2r</t>
  </si>
  <si>
    <t>Achat de plants MFR</t>
  </si>
  <si>
    <t xml:space="preserve"> 1,61€ HT/ml </t>
  </si>
  <si>
    <t>2,14€ HT/ml</t>
  </si>
  <si>
    <t>plantmfr1r</t>
  </si>
  <si>
    <t>plantmfr2r</t>
  </si>
  <si>
    <t>SOL et PLANTATION</t>
  </si>
  <si>
    <t xml:space="preserve"> 2,29€ HT/ml </t>
  </si>
  <si>
    <t xml:space="preserve"> 3,05€ HT/ml </t>
  </si>
  <si>
    <t>prep1r</t>
  </si>
  <si>
    <t>prep2r</t>
  </si>
  <si>
    <t>et Mise en place des plants</t>
  </si>
  <si>
    <t xml:space="preserve"> 1,85€ HT/ml </t>
  </si>
  <si>
    <t xml:space="preserve"> 2,46€ HT/ml </t>
  </si>
  <si>
    <t>miseplant1r</t>
  </si>
  <si>
    <t>miseplant2r</t>
  </si>
  <si>
    <t>PROTECTION</t>
  </si>
  <si>
    <t>Achat des protection grands gibiers</t>
  </si>
  <si>
    <t xml:space="preserve"> 2,8€ HT/ml </t>
  </si>
  <si>
    <t xml:space="preserve"> 3,72€ HT/ml </t>
  </si>
  <si>
    <t>protgg1r</t>
  </si>
  <si>
    <t>protgg2r</t>
  </si>
  <si>
    <t>Achat des protection petits gibiers</t>
  </si>
  <si>
    <t xml:space="preserve"> 0,89€ HT/ml </t>
  </si>
  <si>
    <t xml:space="preserve"> 1,18€ HT/ml </t>
  </si>
  <si>
    <t>protpg1r</t>
  </si>
  <si>
    <t>protpg2r</t>
  </si>
  <si>
    <t>Pose des protections grands gibiers</t>
  </si>
  <si>
    <t xml:space="preserve"> 2,03€ HT/ml </t>
  </si>
  <si>
    <t xml:space="preserve"> 2,7€ HT/ml </t>
  </si>
  <si>
    <t>posegg1r</t>
  </si>
  <si>
    <t>posegg2r</t>
  </si>
  <si>
    <t>Pose des protection petits gibiers</t>
  </si>
  <si>
    <t xml:space="preserve"> 1,33€ HT/ml </t>
  </si>
  <si>
    <t xml:space="preserve"> 1,77€ HT/ml </t>
  </si>
  <si>
    <t>posepg1r</t>
  </si>
  <si>
    <t>posepg2r</t>
  </si>
  <si>
    <t xml:space="preserve">Application (1 passage) d'un répulsif gibier type Trico (ou équivalent) après plantation et dans les conditions optimales d'apllication (temps sec, T°&gt;10°C, avant débourrage) </t>
  </si>
  <si>
    <t xml:space="preserve"> 0,72€ HT/ml </t>
  </si>
  <si>
    <t xml:space="preserve"> 0,95€ HT/ml </t>
  </si>
  <si>
    <t>tric1r</t>
  </si>
  <si>
    <t>tric2r</t>
  </si>
  <si>
    <t>Application d'un répulsif giblier type Trico en pépinière</t>
  </si>
  <si>
    <t xml:space="preserve"> 0,22€ HT/ml </t>
  </si>
  <si>
    <t xml:space="preserve"> 0,29€ HT/ml </t>
  </si>
  <si>
    <t>tricpep1r</t>
  </si>
  <si>
    <t>tricpep2r</t>
  </si>
  <si>
    <t>PAILLAGE</t>
  </si>
  <si>
    <t>Fourniture paillage (€ HT/ml)²</t>
  </si>
  <si>
    <t xml:space="preserve"> 2,50€ HT/ml </t>
  </si>
  <si>
    <t xml:space="preserve"> 3,33€ HT/ml </t>
  </si>
  <si>
    <t>paill1r</t>
  </si>
  <si>
    <t>paill2r</t>
  </si>
  <si>
    <t>Pose paillage (€ HT/ml)²</t>
  </si>
  <si>
    <t xml:space="preserve"> 1,82€ HT/ml </t>
  </si>
  <si>
    <t xml:space="preserve"> 2,42€ HT/ml </t>
  </si>
  <si>
    <t>posepaill1r</t>
  </si>
  <si>
    <t>posepaill2r</t>
  </si>
  <si>
    <t>TOTAL EN MOYENNE</t>
  </si>
  <si>
    <t xml:space="preserve"> 13,97€ HT/ml </t>
  </si>
  <si>
    <t>18,58€ HT/ml</t>
  </si>
  <si>
    <t>SUIVI</t>
  </si>
  <si>
    <t>ENTRETIEN POST-PLANATION</t>
  </si>
  <si>
    <t xml:space="preserve"> 1,13€ HT/ml </t>
  </si>
  <si>
    <t>1,5€ HT/ml</t>
  </si>
  <si>
    <t>ent1r</t>
  </si>
  <si>
    <t>ent2r</t>
  </si>
  <si>
    <t>TAILLE DE FORMATION (1ere taille plantation -- année n+3</t>
  </si>
  <si>
    <t xml:space="preserve"> 0,91€ HT/ml </t>
  </si>
  <si>
    <t>1,21€ HT/ml</t>
  </si>
  <si>
    <t>taille1r</t>
  </si>
  <si>
    <t>taille2r</t>
  </si>
  <si>
    <t>TRAVAUX DE PREPARATION DE L'IMPLANTATION D'ARBRES INTRAPARCELLAIRES</t>
  </si>
  <si>
    <t xml:space="preserve"> 3,41€ HT/arbre </t>
  </si>
  <si>
    <t>agrosol</t>
  </si>
  <si>
    <t xml:space="preserve"> 3,24€ HT/arbre </t>
  </si>
  <si>
    <t>agroplt</t>
  </si>
  <si>
    <t>Achat des arbres sans label</t>
  </si>
  <si>
    <t xml:space="preserve"> 2,42€ HT/arbre </t>
  </si>
  <si>
    <t>agrplss</t>
  </si>
  <si>
    <t>Achat des arbres végétal Local</t>
  </si>
  <si>
    <t xml:space="preserve"> 3,6€ HT/arbre </t>
  </si>
  <si>
    <t>agrvl</t>
  </si>
  <si>
    <t>Achat des arbres MFR</t>
  </si>
  <si>
    <t xml:space="preserve"> 2,91€ HT/arbre </t>
  </si>
  <si>
    <t>agrmfr</t>
  </si>
  <si>
    <t>Achat des arbustes sans label</t>
  </si>
  <si>
    <t xml:space="preserve"> 1,9€ HT/arbre </t>
  </si>
  <si>
    <t>agrarbu</t>
  </si>
  <si>
    <t>Achat des arbustes végétal Local</t>
  </si>
  <si>
    <t xml:space="preserve"> 2,21€ HT/arbre </t>
  </si>
  <si>
    <t>agrarbuvl</t>
  </si>
  <si>
    <r>
      <rPr>
        <sz val="10"/>
        <color rgb="FF000000"/>
        <rFont val="Calibri"/>
        <family val="2"/>
      </rPr>
      <t>Fourniture paillage (€ HT/arbre)</t>
    </r>
    <r>
      <rPr>
        <sz val="8"/>
        <color rgb="FF000000"/>
        <rFont val="Calibri"/>
        <family val="2"/>
      </rPr>
      <t>1</t>
    </r>
  </si>
  <si>
    <t xml:space="preserve"> 2,65€ HT/arbre </t>
  </si>
  <si>
    <t>agrpaill</t>
  </si>
  <si>
    <r>
      <rPr>
        <sz val="10"/>
        <color rgb="FF000000"/>
        <rFont val="Calibri"/>
        <family val="2"/>
      </rPr>
      <t>Pose paillage (€ HT/arbre)</t>
    </r>
    <r>
      <rPr>
        <sz val="8"/>
        <color rgb="FF000000"/>
        <rFont val="Calibri"/>
        <family val="2"/>
      </rPr>
      <t>1</t>
    </r>
  </si>
  <si>
    <t xml:space="preserve"> 1,88€ HT/arbre </t>
  </si>
  <si>
    <t>agrpopaill</t>
  </si>
  <si>
    <t>PROCTECTION</t>
  </si>
  <si>
    <t xml:space="preserve"> 4,8€ HT/arbre </t>
  </si>
  <si>
    <t>agrprotgg</t>
  </si>
  <si>
    <t>agrposegg</t>
  </si>
  <si>
    <t>agrtrico</t>
  </si>
  <si>
    <t>agrtricopep</t>
  </si>
  <si>
    <t>Perchoirs (3/ha planté)</t>
  </si>
  <si>
    <t xml:space="preserve"> 1,98€ HT/arbre </t>
  </si>
  <si>
    <t>agrper</t>
  </si>
  <si>
    <t xml:space="preserve"> 19,32€ HT/arbre </t>
  </si>
  <si>
    <t>agrdom</t>
  </si>
  <si>
    <t>Pose des protections animaux domestiques</t>
  </si>
  <si>
    <t xml:space="preserve"> 5€ HT/arbre </t>
  </si>
  <si>
    <t>agrposedom</t>
  </si>
  <si>
    <t>TOTAL EN MOYENNE PARCELLE DE CULTURE</t>
  </si>
  <si>
    <t xml:space="preserve"> 23,45€ HT/arbre </t>
  </si>
  <si>
    <t>TOTAL EN MOYENNE PARCELLE D'ELEVAGE</t>
  </si>
  <si>
    <t xml:space="preserve"> 38,78€ HT/arbre </t>
  </si>
  <si>
    <t>ENTRETIEN POST-PLANATION par année</t>
  </si>
  <si>
    <t xml:space="preserve"> 4,51€ HT/arbre </t>
  </si>
  <si>
    <t>agrent</t>
  </si>
  <si>
    <t>TAILLE DE FORMATION (1ere taille plantation en année n+3)</t>
  </si>
  <si>
    <t xml:space="preserve"> 0,91€ HT/arbre </t>
  </si>
  <si>
    <t>agrfor</t>
  </si>
  <si>
    <t>Haies</t>
  </si>
  <si>
    <t>Nombre de haie</t>
  </si>
  <si>
    <t>Longueur de haie (m)</t>
  </si>
  <si>
    <t>Quantité de plants</t>
  </si>
  <si>
    <t>Coûts (€)</t>
  </si>
  <si>
    <t>Agroforesterie</t>
  </si>
  <si>
    <t>Coût total</t>
  </si>
  <si>
    <t>Quantité de plant totale</t>
  </si>
  <si>
    <t>non</t>
  </si>
  <si>
    <t>oui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</si>
</sst>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\ %"/>
    <numFmt numFmtId="165" formatCode="\ * #,##0.00\ [$€-40C]\ ;\-* #,##0.00\ [$€-40C]\ ;\ * \-#\ [$€-40C]\ ;\ @\ "/>
    <numFmt numFmtId="166" formatCode="\ * #,##0.00&quot; € &quot;;\-* #,##0.00&quot; € &quot;;\ * \-#&quot; € &quot;;\ @\ "/>
  </numFmts>
  <fonts count="20" x14ac:knownFonts="1">
    <font>
      <sz val="11"/>
      <color rgb="FF000000"/>
      <name val="Calibri"/>
      <family val="2"/>
    </font>
    <font>
      <sz val="11"/>
      <color rgb="FFFFFFFF"/>
      <name val="Calibri"/>
      <family val="2"/>
    </font>
    <font>
      <b/>
      <sz val="11"/>
      <color rgb="FF000000"/>
      <name val="Calibri"/>
      <family val="2"/>
    </font>
    <font>
      <sz val="12"/>
      <color rgb="FF000000"/>
      <name val="Calibri"/>
      <family val="2"/>
    </font>
    <font>
      <sz val="11"/>
      <color rgb="FFC00000"/>
      <name val="Calibri"/>
      <family val="2"/>
    </font>
    <font>
      <b/>
      <u/>
      <sz val="14"/>
      <color rgb="FF2E75B6"/>
      <name val="Calibri"/>
      <family val="2"/>
    </font>
    <font>
      <sz val="12"/>
      <color rgb="FFFFFFFF"/>
      <name val="Calibri"/>
      <family val="2"/>
    </font>
    <font>
      <sz val="10"/>
      <color rgb="FF000000"/>
      <name val="Calibri"/>
      <family val="2"/>
    </font>
    <font>
      <sz val="11"/>
      <name val="Calibri"/>
      <family val="2"/>
    </font>
    <font>
      <i/>
      <sz val="11"/>
      <color rgb="FFFF0000"/>
      <name val="Calibri"/>
      <family val="2"/>
    </font>
    <font>
      <b/>
      <sz val="12"/>
      <color rgb="FFFF0000"/>
      <name val="Calibri"/>
      <family val="2"/>
    </font>
    <font>
      <b/>
      <sz val="12"/>
      <color rgb="FF000000"/>
      <name val="Calibri"/>
      <family val="2"/>
    </font>
    <font>
      <b/>
      <sz val="11"/>
      <color rgb="FF5B9BD5"/>
      <name val="Calibri"/>
      <family val="2"/>
    </font>
    <font>
      <b/>
      <u/>
      <sz val="12"/>
      <color rgb="FF5B9BD5"/>
      <name val="Calibri"/>
      <family val="2"/>
    </font>
    <font>
      <b/>
      <sz val="10"/>
      <color rgb="FF000000"/>
      <name val="Calibri"/>
      <family val="2"/>
    </font>
    <font>
      <b/>
      <sz val="10"/>
      <color rgb="FFFFFFFF"/>
      <name val="Calibri"/>
      <family val="2"/>
    </font>
    <font>
      <b/>
      <sz val="11"/>
      <color rgb="FFC00000"/>
      <name val="Calibri"/>
      <family val="2"/>
    </font>
    <font>
      <sz val="8"/>
      <color rgb="FF000000"/>
      <name val="Calibri"/>
      <family val="2"/>
    </font>
    <font>
      <b/>
      <sz val="11"/>
      <color rgb="FFFFFFFF"/>
      <name val="Calibri"/>
      <family val="2"/>
    </font>
    <font>
      <sz val="11"/>
      <color rgb="FF00000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FF"/>
        <bgColor rgb="FFFFF2CC"/>
      </patternFill>
    </fill>
    <fill>
      <patternFill patternType="solid">
        <fgColor rgb="FFFFF2CC"/>
        <bgColor rgb="FFE2F0D9"/>
      </patternFill>
    </fill>
    <fill>
      <patternFill patternType="solid">
        <fgColor rgb="FFFDBFBF"/>
        <bgColor rgb="FFFFC7CE"/>
      </patternFill>
    </fill>
    <fill>
      <patternFill patternType="solid">
        <fgColor rgb="FFFFC000"/>
        <bgColor rgb="FFFF9900"/>
      </patternFill>
    </fill>
    <fill>
      <patternFill patternType="solid">
        <fgColor rgb="FF00B050"/>
        <bgColor rgb="FF008080"/>
      </patternFill>
    </fill>
    <fill>
      <patternFill patternType="solid">
        <fgColor rgb="FFC5E0B4"/>
        <bgColor rgb="FFE2F0D9"/>
      </patternFill>
    </fill>
    <fill>
      <patternFill patternType="solid">
        <fgColor rgb="FFFFE699"/>
        <bgColor rgb="FFFFF2CC"/>
      </patternFill>
    </fill>
    <fill>
      <patternFill patternType="solid">
        <fgColor rgb="FFE2F0D9"/>
        <bgColor rgb="FFFFF2CC"/>
      </patternFill>
    </fill>
  </fills>
  <borders count="88">
    <border>
      <left/>
      <right/>
      <top/>
      <bottom/>
      <diagonal/>
    </border>
    <border>
      <left style="dotted">
        <color rgb="FF00B050"/>
      </left>
      <right style="dotted">
        <color rgb="FF00B050"/>
      </right>
      <top style="dotted">
        <color rgb="FF00B050"/>
      </top>
      <bottom style="dotted">
        <color rgb="FF00B050"/>
      </bottom>
      <diagonal/>
    </border>
    <border>
      <left style="dotted">
        <color rgb="FF00B050"/>
      </left>
      <right/>
      <top style="dotted">
        <color rgb="FF00B050"/>
      </top>
      <bottom style="dotted">
        <color rgb="FF00B050"/>
      </bottom>
      <diagonal/>
    </border>
    <border>
      <left style="dotted">
        <color rgb="FF00B050"/>
      </left>
      <right/>
      <top/>
      <bottom/>
      <diagonal/>
    </border>
    <border>
      <left/>
      <right/>
      <top style="dotted">
        <color rgb="FF00B050"/>
      </top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00B050"/>
      </right>
      <top/>
      <bottom/>
      <diagonal/>
    </border>
    <border>
      <left/>
      <right style="dotted">
        <color rgb="FF00B050"/>
      </right>
      <top/>
      <bottom style="dotted">
        <color rgb="FF00B050"/>
      </bottom>
      <diagonal/>
    </border>
    <border>
      <left/>
      <right style="thin">
        <color rgb="FF00B050"/>
      </right>
      <top/>
      <bottom style="dotted">
        <color rgb="FF00B050"/>
      </bottom>
      <diagonal/>
    </border>
    <border>
      <left style="thin">
        <color rgb="FF00B050"/>
      </left>
      <right style="dotted">
        <color rgb="FF00B050"/>
      </right>
      <top/>
      <bottom style="dotted">
        <color rgb="FF00B050"/>
      </bottom>
      <diagonal/>
    </border>
    <border>
      <left/>
      <right style="dotted">
        <color rgb="FF5B9BD5"/>
      </right>
      <top/>
      <bottom style="dotted">
        <color rgb="FF00B050"/>
      </bottom>
      <diagonal/>
    </border>
    <border>
      <left style="dotted">
        <color rgb="FF5B9BD5"/>
      </left>
      <right style="dotted">
        <color rgb="FF00B050"/>
      </right>
      <top/>
      <bottom style="dotted">
        <color rgb="FF00B050"/>
      </bottom>
      <diagonal/>
    </border>
    <border>
      <left style="dotted">
        <color rgb="FF00B050"/>
      </left>
      <right style="dotted">
        <color rgb="FF00B050"/>
      </right>
      <top style="thin">
        <color rgb="FFFFFFFF"/>
      </top>
      <bottom/>
      <diagonal/>
    </border>
    <border>
      <left style="thin">
        <color rgb="FF00B050"/>
      </left>
      <right style="thin">
        <color rgb="FF00B050"/>
      </right>
      <top/>
      <bottom style="dotted">
        <color rgb="FF00B050"/>
      </bottom>
      <diagonal/>
    </border>
    <border>
      <left/>
      <right style="dotted">
        <color rgb="FF00B050"/>
      </right>
      <top style="dotted">
        <color rgb="FF00B050"/>
      </top>
      <bottom style="dotted">
        <color rgb="FF00B050"/>
      </bottom>
      <diagonal/>
    </border>
    <border>
      <left/>
      <right style="thin">
        <color rgb="FF00B050"/>
      </right>
      <top style="dotted">
        <color rgb="FF00B050"/>
      </top>
      <bottom style="dotted">
        <color rgb="FF00B050"/>
      </bottom>
      <diagonal/>
    </border>
    <border>
      <left style="thin">
        <color rgb="FF00B050"/>
      </left>
      <right style="dotted">
        <color rgb="FF00B050"/>
      </right>
      <top style="dotted">
        <color rgb="FF00B050"/>
      </top>
      <bottom style="dotted">
        <color rgb="FF00B050"/>
      </bottom>
      <diagonal/>
    </border>
    <border>
      <left style="dotted">
        <color rgb="FF5B9BD5"/>
      </left>
      <right style="dotted">
        <color rgb="FF00B050"/>
      </right>
      <top style="dotted">
        <color rgb="FF00B050"/>
      </top>
      <bottom style="dotted">
        <color rgb="FF00B050"/>
      </bottom>
      <diagonal/>
    </border>
    <border>
      <left style="dotted">
        <color rgb="FF00B050"/>
      </left>
      <right style="dotted">
        <color rgb="FF00B050"/>
      </right>
      <top/>
      <bottom/>
      <diagonal/>
    </border>
    <border>
      <left/>
      <right style="dotted">
        <color rgb="FF5B9BD5"/>
      </right>
      <top style="dotted">
        <color rgb="FF00B050"/>
      </top>
      <bottom style="dotted">
        <color rgb="FF00B050"/>
      </bottom>
      <diagonal/>
    </border>
    <border>
      <left style="dotted">
        <color rgb="FF00B050"/>
      </left>
      <right style="dotted">
        <color rgb="FF00B050"/>
      </right>
      <top style="dotted">
        <color rgb="FF00B050"/>
      </top>
      <bottom/>
      <diagonal/>
    </border>
    <border>
      <left style="thin">
        <color rgb="FF00B050"/>
      </left>
      <right style="dotted">
        <color rgb="FF5B9BD5"/>
      </right>
      <top style="dotted">
        <color rgb="FF00B050"/>
      </top>
      <bottom/>
      <diagonal/>
    </border>
    <border>
      <left style="thin">
        <color rgb="FF00B050"/>
      </left>
      <right style="dotted">
        <color rgb="FF5B9BD5"/>
      </right>
      <top style="dotted">
        <color rgb="FF00B050"/>
      </top>
      <bottom style="dotted">
        <color rgb="FF00B050"/>
      </bottom>
      <diagonal/>
    </border>
    <border>
      <left style="dotted">
        <color rgb="FF00B050"/>
      </left>
      <right style="dotted">
        <color rgb="FF00B050"/>
      </right>
      <top/>
      <bottom style="dotted">
        <color rgb="FF00B050"/>
      </bottom>
      <diagonal/>
    </border>
    <border>
      <left/>
      <right style="dotted">
        <color rgb="FF5B9BD5"/>
      </right>
      <top/>
      <bottom/>
      <diagonal/>
    </border>
    <border>
      <left style="thin">
        <color rgb="FF00B050"/>
      </left>
      <right style="dotted">
        <color rgb="FF5B9BD5"/>
      </right>
      <top style="dotted">
        <color rgb="FF00B050"/>
      </top>
      <bottom style="thin">
        <color rgb="FF00B050"/>
      </bottom>
      <diagonal/>
    </border>
    <border>
      <left style="dotted">
        <color rgb="FF00B050"/>
      </left>
      <right style="dotted">
        <color rgb="FF00B050"/>
      </right>
      <top style="dotted">
        <color rgb="FF00B050"/>
      </top>
      <bottom style="thin">
        <color rgb="FF00B050"/>
      </bottom>
      <diagonal/>
    </border>
    <border>
      <left style="thin">
        <color rgb="FF00B050"/>
      </left>
      <right/>
      <top style="thin">
        <color rgb="FF00B050"/>
      </top>
      <bottom style="thin">
        <color rgb="FF00B050"/>
      </bottom>
      <diagonal/>
    </border>
    <border>
      <left/>
      <right style="thin">
        <color rgb="FF00B050"/>
      </right>
      <top style="thin">
        <color rgb="FF00B050"/>
      </top>
      <bottom style="thin">
        <color rgb="FF00B050"/>
      </bottom>
      <diagonal/>
    </border>
    <border>
      <left style="thin">
        <color rgb="FF00B050"/>
      </left>
      <right style="thin">
        <color rgb="FF00B050"/>
      </right>
      <top style="thin">
        <color rgb="FF00B050"/>
      </top>
      <bottom style="thin">
        <color rgb="FF00B050"/>
      </bottom>
      <diagonal/>
    </border>
    <border>
      <left/>
      <right/>
      <top/>
      <bottom style="thin">
        <color rgb="FFFFFFFF"/>
      </bottom>
      <diagonal/>
    </border>
    <border>
      <left/>
      <right style="dotted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/>
      <right style="thin">
        <color rgb="FFFFFFFF"/>
      </right>
      <top/>
      <bottom style="dotted">
        <color rgb="FF00B050"/>
      </bottom>
      <diagonal/>
    </border>
    <border>
      <left style="thin">
        <color rgb="FFFFFFFF"/>
      </left>
      <right/>
      <top/>
      <bottom style="dotted">
        <color rgb="FF00B050"/>
      </bottom>
      <diagonal/>
    </border>
    <border>
      <left style="thin">
        <color rgb="FFFFFFFF"/>
      </left>
      <right style="thin">
        <color rgb="FFFFFFFF"/>
      </right>
      <top/>
      <bottom style="dotted">
        <color rgb="FF00B050"/>
      </bottom>
      <diagonal/>
    </border>
    <border>
      <left style="thin">
        <color rgb="FFFFFFFF"/>
      </left>
      <right style="dotted">
        <color rgb="FFFFFFFF"/>
      </right>
      <top style="thin">
        <color rgb="FFFFFFFF"/>
      </top>
      <bottom style="dotted">
        <color rgb="FF00B050"/>
      </bottom>
      <diagonal/>
    </border>
    <border>
      <left style="thin">
        <color rgb="FFFFFFFF"/>
      </left>
      <right style="thin">
        <color rgb="FF00B050"/>
      </right>
      <top style="thin">
        <color rgb="FFFFFFFF"/>
      </top>
      <bottom style="dotted">
        <color rgb="FF00B050"/>
      </bottom>
      <diagonal/>
    </border>
    <border>
      <left/>
      <right/>
      <top/>
      <bottom style="dotted">
        <color rgb="FF00B050"/>
      </bottom>
      <diagonal/>
    </border>
    <border>
      <left style="dotted">
        <color rgb="FF00B050"/>
      </left>
      <right style="thin">
        <color rgb="FF00B050"/>
      </right>
      <top style="dotted">
        <color rgb="FF00B050"/>
      </top>
      <bottom style="dotted">
        <color rgb="FF00B050"/>
      </bottom>
      <diagonal/>
    </border>
    <border>
      <left style="dotted">
        <color rgb="FF5B9BD5"/>
      </left>
      <right/>
      <top style="dotted">
        <color rgb="FF00B050"/>
      </top>
      <bottom style="dotted">
        <color rgb="FF00B050"/>
      </bottom>
      <diagonal/>
    </border>
    <border>
      <left/>
      <right/>
      <top style="dotted">
        <color rgb="FF00B050"/>
      </top>
      <bottom style="dotted">
        <color rgb="FF00B050"/>
      </bottom>
      <diagonal/>
    </border>
    <border>
      <left/>
      <right style="dotted">
        <color rgb="FF00B050"/>
      </right>
      <top/>
      <bottom/>
      <diagonal/>
    </border>
    <border>
      <left style="thin">
        <color rgb="FF00B050"/>
      </left>
      <right style="dotted">
        <color rgb="FF00B050"/>
      </right>
      <top style="dotted">
        <color rgb="FF00B050"/>
      </top>
      <bottom/>
      <diagonal/>
    </border>
    <border>
      <left/>
      <right style="dotted">
        <color rgb="FF00B050"/>
      </right>
      <top style="dotted">
        <color rgb="FF00B050"/>
      </top>
      <bottom/>
      <diagonal/>
    </border>
    <border>
      <left/>
      <right style="thin">
        <color rgb="FF00B050"/>
      </right>
      <top style="dotted">
        <color rgb="FF00B050"/>
      </top>
      <bottom/>
      <diagonal/>
    </border>
    <border>
      <left style="dotted">
        <color rgb="FF00B050"/>
      </left>
      <right/>
      <top style="dotted">
        <color rgb="FF00B050"/>
      </top>
      <bottom/>
      <diagonal/>
    </border>
    <border>
      <left style="thin">
        <color rgb="FF00B050"/>
      </left>
      <right style="dotted">
        <color rgb="FF00B050"/>
      </right>
      <top style="dotted">
        <color rgb="FF00B050"/>
      </top>
      <bottom style="thin">
        <color rgb="FF00B050"/>
      </bottom>
      <diagonal/>
    </border>
    <border>
      <left/>
      <right style="thin">
        <color rgb="FF00B050"/>
      </right>
      <top style="dotted">
        <color rgb="FF00B050"/>
      </top>
      <bottom style="thin">
        <color rgb="FF00B050"/>
      </bottom>
      <diagonal/>
    </border>
    <border>
      <left/>
      <right style="dotted">
        <color rgb="FF00B050"/>
      </right>
      <top style="dotted">
        <color rgb="FF00B050"/>
      </top>
      <bottom style="thin">
        <color rgb="FF00B050"/>
      </bottom>
      <diagonal/>
    </border>
    <border>
      <left style="dotted">
        <color rgb="FF00B050"/>
      </left>
      <right style="thin">
        <color rgb="FF00B050"/>
      </right>
      <top style="dotted">
        <color rgb="FF00B050"/>
      </top>
      <bottom style="thin">
        <color rgb="FF00B050"/>
      </bottom>
      <diagonal/>
    </border>
    <border>
      <left/>
      <right/>
      <top style="thin">
        <color rgb="FF00B050"/>
      </top>
      <bottom/>
      <diagonal/>
    </border>
    <border>
      <left style="dotted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00B050"/>
      </left>
      <right style="dotted">
        <color rgb="FF00B050"/>
      </right>
      <top style="thin">
        <color rgb="FF00B050"/>
      </top>
      <bottom style="thin">
        <color rgb="FF00B050"/>
      </bottom>
      <diagonal/>
    </border>
    <border>
      <left/>
      <right/>
      <top style="thin">
        <color rgb="FF00B050"/>
      </top>
      <bottom style="thin">
        <color rgb="FF00B05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dotted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dotted">
        <color rgb="FF00B050"/>
      </left>
      <right style="thin">
        <color rgb="FF00B050"/>
      </right>
      <top style="thin">
        <color rgb="FF00B050"/>
      </top>
      <bottom style="thin">
        <color rgb="FF00B050"/>
      </bottom>
      <diagonal/>
    </border>
    <border>
      <left style="dotted">
        <color rgb="FF00B050"/>
      </left>
      <right/>
      <top style="thin">
        <color rgb="FF00B050"/>
      </top>
      <bottom style="thin">
        <color rgb="FF00B050"/>
      </bottom>
      <diagonal/>
    </border>
    <border>
      <left/>
      <right/>
      <top/>
      <bottom style="thin">
        <color rgb="FF00B05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</borders>
  <cellStyleXfs count="3">
    <xf numFmtId="0" fontId="0" fillId="0" borderId="0"/>
    <xf numFmtId="166" fontId="19" fillId="0" borderId="0" applyBorder="0" applyProtection="0"/>
    <xf numFmtId="164" fontId="19" fillId="0" borderId="0" applyBorder="0" applyProtection="0"/>
  </cellStyleXfs>
  <cellXfs count="260">
    <xf numFmtId="0" fontId="0" fillId="0" borderId="0" xfId="0"/>
    <xf numFmtId="0" fontId="0" fillId="2" borderId="0" xfId="0" applyFill="1"/>
    <xf numFmtId="0" fontId="1" fillId="2" borderId="0" xfId="0" applyFont="1" applyFill="1"/>
    <xf numFmtId="0" fontId="2" fillId="2" borderId="0" xfId="0" applyFont="1" applyFill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1" fillId="0" borderId="0" xfId="0" applyFont="1"/>
    <xf numFmtId="0" fontId="3" fillId="2" borderId="0" xfId="0" applyFont="1" applyFill="1"/>
    <xf numFmtId="0" fontId="0" fillId="2" borderId="1" xfId="0" applyFill="1" applyBorder="1" applyAlignment="1" applyProtection="1">
      <alignment horizontal="center"/>
      <protection locked="0"/>
    </xf>
    <xf numFmtId="0" fontId="0" fillId="2" borderId="0" xfId="0" applyFill="1" applyBorder="1"/>
    <xf numFmtId="0" fontId="0" fillId="2" borderId="1" xfId="0" applyFill="1" applyBorder="1"/>
    <xf numFmtId="0" fontId="0" fillId="3" borderId="2" xfId="0" applyFill="1" applyBorder="1"/>
    <xf numFmtId="0" fontId="0" fillId="2" borderId="3" xfId="0" applyFont="1" applyFill="1" applyBorder="1"/>
    <xf numFmtId="0" fontId="4" fillId="4" borderId="4" xfId="0" applyFont="1" applyFill="1" applyBorder="1" applyAlignment="1">
      <alignment horizontal="center"/>
    </xf>
    <xf numFmtId="0" fontId="0" fillId="5" borderId="1" xfId="0" applyFill="1" applyBorder="1"/>
    <xf numFmtId="0" fontId="0" fillId="2" borderId="4" xfId="0" applyFill="1" applyBorder="1"/>
    <xf numFmtId="0" fontId="5" fillId="2" borderId="0" xfId="0" applyFont="1" applyFill="1"/>
    <xf numFmtId="0" fontId="1" fillId="2" borderId="0" xfId="0" applyFont="1" applyFill="1" applyAlignment="1">
      <alignment horizontal="center" vertical="center"/>
    </xf>
    <xf numFmtId="0" fontId="6" fillId="6" borderId="7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0" fillId="7" borderId="8" xfId="0" applyFont="1" applyFill="1" applyBorder="1" applyAlignment="1">
      <alignment horizontal="center" vertical="center" wrapText="1"/>
    </xf>
    <xf numFmtId="0" fontId="0" fillId="7" borderId="9" xfId="0" applyFont="1" applyFill="1" applyBorder="1" applyAlignment="1">
      <alignment horizontal="center" vertical="center" wrapText="1"/>
    </xf>
    <xf numFmtId="0" fontId="0" fillId="7" borderId="10" xfId="0" applyFont="1" applyFill="1" applyBorder="1" applyAlignment="1">
      <alignment horizontal="center" vertical="center" wrapText="1"/>
    </xf>
    <xf numFmtId="0" fontId="7" fillId="7" borderId="9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/>
    </xf>
    <xf numFmtId="0" fontId="3" fillId="2" borderId="11" xfId="0" applyFont="1" applyFill="1" applyBorder="1"/>
    <xf numFmtId="0" fontId="3" fillId="2" borderId="12" xfId="0" applyFont="1" applyFill="1" applyBorder="1" applyAlignment="1" applyProtection="1">
      <alignment horizontal="center"/>
      <protection locked="0"/>
    </xf>
    <xf numFmtId="0" fontId="3" fillId="2" borderId="13" xfId="0" applyFont="1" applyFill="1" applyBorder="1" applyAlignment="1" applyProtection="1">
      <alignment horizontal="center"/>
      <protection locked="0"/>
    </xf>
    <xf numFmtId="0" fontId="3" fillId="2" borderId="14" xfId="0" applyFont="1" applyFill="1" applyBorder="1" applyAlignment="1" applyProtection="1">
      <alignment horizontal="center"/>
      <protection locked="0"/>
    </xf>
    <xf numFmtId="0" fontId="3" fillId="3" borderId="15" xfId="0" applyFont="1" applyFill="1" applyBorder="1" applyAlignment="1" applyProtection="1">
      <alignment horizontal="center"/>
      <protection hidden="1"/>
    </xf>
    <xf numFmtId="0" fontId="3" fillId="2" borderId="16" xfId="0" applyFont="1" applyFill="1" applyBorder="1" applyAlignment="1" applyProtection="1">
      <alignment horizontal="center"/>
      <protection locked="0"/>
    </xf>
    <xf numFmtId="0" fontId="3" fillId="2" borderId="17" xfId="0" applyFont="1" applyFill="1" applyBorder="1" applyAlignment="1" applyProtection="1">
      <alignment horizontal="center"/>
      <protection locked="0"/>
    </xf>
    <xf numFmtId="0" fontId="3" fillId="3" borderId="13" xfId="0" applyFont="1" applyFill="1" applyBorder="1" applyAlignment="1" applyProtection="1">
      <alignment horizontal="center"/>
      <protection hidden="1"/>
    </xf>
    <xf numFmtId="0" fontId="3" fillId="3" borderId="18" xfId="0" applyFont="1" applyFill="1" applyBorder="1" applyAlignment="1" applyProtection="1">
      <alignment horizontal="center"/>
      <protection hidden="1"/>
    </xf>
    <xf numFmtId="0" fontId="6" fillId="2" borderId="0" xfId="0" applyFont="1" applyFill="1" applyAlignment="1">
      <alignment horizontal="center" vertical="center"/>
    </xf>
    <xf numFmtId="0" fontId="3" fillId="0" borderId="0" xfId="0" applyFont="1"/>
    <xf numFmtId="0" fontId="3" fillId="2" borderId="19" xfId="0" applyFont="1" applyFill="1" applyBorder="1" applyAlignment="1" applyProtection="1">
      <alignment horizontal="center"/>
      <protection locked="0"/>
    </xf>
    <xf numFmtId="0" fontId="3" fillId="2" borderId="20" xfId="0" applyFont="1" applyFill="1" applyBorder="1" applyAlignment="1" applyProtection="1">
      <alignment horizontal="center"/>
      <protection locked="0"/>
    </xf>
    <xf numFmtId="0" fontId="3" fillId="2" borderId="21" xfId="0" applyFont="1" applyFill="1" applyBorder="1" applyAlignment="1" applyProtection="1">
      <alignment horizontal="center"/>
      <protection locked="0"/>
    </xf>
    <xf numFmtId="0" fontId="3" fillId="2" borderId="22" xfId="0" applyFont="1" applyFill="1" applyBorder="1" applyAlignment="1" applyProtection="1">
      <alignment horizontal="center"/>
      <protection locked="0"/>
    </xf>
    <xf numFmtId="0" fontId="3" fillId="3" borderId="23" xfId="0" applyFont="1" applyFill="1" applyBorder="1" applyAlignment="1" applyProtection="1">
      <alignment horizontal="center"/>
      <protection hidden="1"/>
    </xf>
    <xf numFmtId="0" fontId="3" fillId="2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center"/>
      <protection hidden="1"/>
    </xf>
    <xf numFmtId="0" fontId="3" fillId="2" borderId="24" xfId="0" applyFont="1" applyFill="1" applyBorder="1" applyAlignment="1" applyProtection="1">
      <alignment horizontal="center"/>
      <protection locked="0"/>
    </xf>
    <xf numFmtId="0" fontId="3" fillId="3" borderId="25" xfId="0" applyFont="1" applyFill="1" applyBorder="1" applyAlignment="1" applyProtection="1">
      <alignment horizontal="center"/>
      <protection hidden="1"/>
    </xf>
    <xf numFmtId="0" fontId="3" fillId="2" borderId="26" xfId="0" applyFont="1" applyFill="1" applyBorder="1" applyAlignment="1" applyProtection="1">
      <alignment horizontal="center"/>
      <protection locked="0"/>
    </xf>
    <xf numFmtId="0" fontId="3" fillId="2" borderId="27" xfId="0" applyFont="1" applyFill="1" applyBorder="1" applyAlignment="1" applyProtection="1">
      <alignment horizontal="center"/>
      <protection locked="0"/>
    </xf>
    <xf numFmtId="0" fontId="3" fillId="3" borderId="28" xfId="0" applyFont="1" applyFill="1" applyBorder="1" applyAlignment="1" applyProtection="1">
      <alignment horizontal="center"/>
      <protection hidden="1"/>
    </xf>
    <xf numFmtId="0" fontId="3" fillId="2" borderId="29" xfId="0" applyFont="1" applyFill="1" applyBorder="1" applyAlignment="1" applyProtection="1">
      <alignment horizontal="center"/>
      <protection locked="0"/>
    </xf>
    <xf numFmtId="0" fontId="3" fillId="2" borderId="30" xfId="0" applyFont="1" applyFill="1" applyBorder="1" applyAlignment="1" applyProtection="1">
      <alignment horizontal="center"/>
      <protection locked="0"/>
    </xf>
    <xf numFmtId="0" fontId="3" fillId="2" borderId="31" xfId="0" applyFont="1" applyFill="1" applyBorder="1" applyAlignment="1" applyProtection="1">
      <alignment horizontal="center"/>
      <protection locked="0"/>
    </xf>
    <xf numFmtId="0" fontId="3" fillId="2" borderId="32" xfId="0" applyFont="1" applyFill="1" applyBorder="1" applyAlignment="1" applyProtection="1">
      <alignment horizontal="left"/>
      <protection hidden="1"/>
    </xf>
    <xf numFmtId="0" fontId="3" fillId="2" borderId="33" xfId="0" applyFont="1" applyFill="1" applyBorder="1" applyAlignment="1" applyProtection="1">
      <alignment horizontal="center"/>
      <protection hidden="1"/>
    </xf>
    <xf numFmtId="0" fontId="3" fillId="2" borderId="34" xfId="0" applyFont="1" applyFill="1" applyBorder="1" applyAlignment="1" applyProtection="1">
      <alignment horizontal="center"/>
      <protection hidden="1"/>
    </xf>
    <xf numFmtId="0" fontId="9" fillId="2" borderId="0" xfId="0" applyFont="1" applyFill="1"/>
    <xf numFmtId="0" fontId="3" fillId="2" borderId="35" xfId="0" applyFont="1" applyFill="1" applyBorder="1"/>
    <xf numFmtId="0" fontId="3" fillId="2" borderId="37" xfId="0" applyFont="1" applyFill="1" applyBorder="1" applyAlignment="1">
      <alignment horizontal="center" vertical="center" wrapText="1"/>
    </xf>
    <xf numFmtId="0" fontId="6" fillId="6" borderId="6" xfId="0" applyFont="1" applyFill="1" applyBorder="1" applyAlignment="1">
      <alignment horizontal="center" vertical="center" wrapText="1"/>
    </xf>
    <xf numFmtId="0" fontId="6" fillId="6" borderId="35" xfId="0" applyFont="1" applyFill="1" applyBorder="1" applyAlignment="1">
      <alignment horizontal="center" vertical="center" wrapText="1"/>
    </xf>
    <xf numFmtId="0" fontId="6" fillId="6" borderId="9" xfId="0" applyFont="1" applyFill="1" applyBorder="1" applyAlignment="1">
      <alignment horizontal="center" vertical="center" wrapText="1"/>
    </xf>
    <xf numFmtId="0" fontId="6" fillId="6" borderId="10" xfId="0" applyFont="1" applyFill="1" applyBorder="1" applyAlignment="1">
      <alignment horizontal="center" vertical="center" wrapText="1"/>
    </xf>
    <xf numFmtId="0" fontId="6" fillId="6" borderId="38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7" borderId="40" xfId="0" applyFont="1" applyFill="1" applyBorder="1" applyAlignment="1">
      <alignment horizontal="center" vertical="center" wrapText="1"/>
    </xf>
    <xf numFmtId="0" fontId="3" fillId="7" borderId="0" xfId="0" applyFont="1" applyFill="1" applyAlignment="1">
      <alignment horizontal="center" vertical="center" wrapText="1"/>
    </xf>
    <xf numFmtId="0" fontId="0" fillId="7" borderId="41" xfId="0" applyFont="1" applyFill="1" applyBorder="1" applyAlignment="1">
      <alignment horizontal="center" vertical="center" wrapText="1"/>
    </xf>
    <xf numFmtId="0" fontId="0" fillId="7" borderId="42" xfId="0" applyFont="1" applyFill="1" applyBorder="1" applyAlignment="1">
      <alignment horizontal="center" vertical="center" wrapText="1"/>
    </xf>
    <xf numFmtId="0" fontId="0" fillId="7" borderId="0" xfId="0" applyFont="1" applyFill="1" applyAlignment="1">
      <alignment horizontal="center" vertical="center" wrapText="1"/>
    </xf>
    <xf numFmtId="0" fontId="0" fillId="7" borderId="43" xfId="0" applyFont="1" applyFill="1" applyBorder="1" applyAlignment="1">
      <alignment horizontal="center" vertical="center" wrapText="1"/>
    </xf>
    <xf numFmtId="0" fontId="3" fillId="7" borderId="41" xfId="0" applyFont="1" applyFill="1" applyBorder="1" applyAlignment="1">
      <alignment horizontal="center" vertical="center" wrapText="1"/>
    </xf>
    <xf numFmtId="0" fontId="0" fillId="7" borderId="44" xfId="0" applyFont="1" applyFill="1" applyBorder="1" applyAlignment="1">
      <alignment horizontal="center" vertical="center" wrapText="1"/>
    </xf>
    <xf numFmtId="0" fontId="0" fillId="7" borderId="45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 applyProtection="1">
      <alignment horizontal="center" vertical="center"/>
      <protection hidden="1"/>
    </xf>
    <xf numFmtId="0" fontId="3" fillId="3" borderId="20" xfId="0" applyFont="1" applyFill="1" applyBorder="1" applyAlignment="1" applyProtection="1">
      <alignment horizontal="center" vertical="center"/>
      <protection hidden="1"/>
    </xf>
    <xf numFmtId="0" fontId="3" fillId="2" borderId="21" xfId="0" applyFont="1" applyFill="1" applyBorder="1" applyAlignment="1" applyProtection="1">
      <alignment horizontal="center" vertical="center"/>
      <protection locked="0"/>
    </xf>
    <xf numFmtId="0" fontId="3" fillId="2" borderId="19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2" borderId="20" xfId="0" applyFont="1" applyFill="1" applyBorder="1" applyAlignment="1" applyProtection="1">
      <alignment horizontal="center" vertical="center"/>
      <protection locked="0"/>
    </xf>
    <xf numFmtId="0" fontId="3" fillId="2" borderId="24" xfId="0" applyFont="1" applyFill="1" applyBorder="1" applyAlignment="1" applyProtection="1">
      <alignment horizontal="center" vertical="center"/>
      <protection locked="0"/>
    </xf>
    <xf numFmtId="0" fontId="3" fillId="0" borderId="19" xfId="2" applyNumberFormat="1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3" fillId="2" borderId="46" xfId="0" applyFont="1" applyFill="1" applyBorder="1" applyAlignment="1" applyProtection="1">
      <alignment horizontal="center" vertical="center"/>
      <protection locked="0"/>
    </xf>
    <xf numFmtId="0" fontId="3" fillId="2" borderId="47" xfId="0" applyFont="1" applyFill="1" applyBorder="1" applyAlignment="1" applyProtection="1">
      <alignment horizontal="center" vertical="center"/>
      <protection locked="0"/>
    </xf>
    <xf numFmtId="0" fontId="3" fillId="0" borderId="25" xfId="0" applyFont="1" applyBorder="1" applyAlignment="1" applyProtection="1">
      <alignment horizontal="center"/>
      <protection locked="0"/>
    </xf>
    <xf numFmtId="0" fontId="3" fillId="2" borderId="48" xfId="0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3" fillId="0" borderId="49" xfId="2" applyNumberFormat="1" applyFont="1" applyBorder="1" applyAlignment="1" applyProtection="1">
      <alignment horizontal="center" vertical="center"/>
      <protection locked="0"/>
    </xf>
    <xf numFmtId="0" fontId="3" fillId="0" borderId="23" xfId="0" applyFont="1" applyBorder="1" applyAlignment="1" applyProtection="1">
      <alignment horizontal="center"/>
      <protection locked="0"/>
    </xf>
    <xf numFmtId="0" fontId="3" fillId="2" borderId="50" xfId="0" applyFont="1" applyFill="1" applyBorder="1" applyAlignment="1" applyProtection="1">
      <alignment horizontal="center" vertical="center"/>
      <protection locked="0"/>
    </xf>
    <xf numFmtId="0" fontId="3" fillId="2" borderId="51" xfId="0" applyFont="1" applyFill="1" applyBorder="1" applyAlignment="1" applyProtection="1">
      <alignment horizontal="center" vertical="center"/>
      <protection locked="0"/>
    </xf>
    <xf numFmtId="0" fontId="3" fillId="2" borderId="52" xfId="0" applyFont="1" applyFill="1" applyBorder="1" applyAlignment="1" applyProtection="1">
      <alignment horizontal="center" vertical="center"/>
      <protection locked="0"/>
    </xf>
    <xf numFmtId="0" fontId="3" fillId="2" borderId="25" xfId="0" applyFont="1" applyFill="1" applyBorder="1" applyAlignment="1" applyProtection="1">
      <alignment horizontal="center" vertical="center"/>
      <protection locked="0"/>
    </xf>
    <xf numFmtId="0" fontId="3" fillId="0" borderId="1" xfId="2" applyNumberFormat="1" applyFont="1" applyBorder="1" applyAlignment="1" applyProtection="1">
      <alignment horizontal="center" vertical="center"/>
      <protection locked="0"/>
    </xf>
    <xf numFmtId="0" fontId="3" fillId="0" borderId="25" xfId="2" applyNumberFormat="1" applyFont="1" applyBorder="1" applyAlignment="1" applyProtection="1">
      <alignment horizontal="center" vertical="center"/>
      <protection locked="0"/>
    </xf>
    <xf numFmtId="0" fontId="3" fillId="0" borderId="51" xfId="2" applyNumberFormat="1" applyFont="1" applyBorder="1" applyAlignment="1" applyProtection="1">
      <alignment horizontal="center" vertical="center"/>
      <protection locked="0"/>
    </xf>
    <xf numFmtId="0" fontId="3" fillId="2" borderId="53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3" fillId="0" borderId="28" xfId="2" applyNumberFormat="1" applyFont="1" applyBorder="1" applyAlignment="1" applyProtection="1">
      <alignment horizontal="center" vertical="center"/>
      <protection locked="0"/>
    </xf>
    <xf numFmtId="0" fontId="3" fillId="0" borderId="12" xfId="2" applyNumberFormat="1" applyFont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0" borderId="28" xfId="0" applyFont="1" applyBorder="1" applyAlignment="1" applyProtection="1">
      <alignment horizontal="center"/>
      <protection locked="0"/>
    </xf>
    <xf numFmtId="0" fontId="3" fillId="3" borderId="54" xfId="0" applyFont="1" applyFill="1" applyBorder="1" applyAlignment="1" applyProtection="1">
      <alignment horizontal="center" vertical="center"/>
      <protection hidden="1"/>
    </xf>
    <xf numFmtId="0" fontId="3" fillId="3" borderId="55" xfId="0" applyFont="1" applyFill="1" applyBorder="1" applyAlignment="1" applyProtection="1">
      <alignment horizontal="center" vertical="center"/>
      <protection hidden="1"/>
    </xf>
    <xf numFmtId="0" fontId="3" fillId="2" borderId="54" xfId="0" applyFont="1" applyFill="1" applyBorder="1" applyAlignment="1" applyProtection="1">
      <alignment horizontal="center" vertical="center"/>
      <protection locked="0"/>
    </xf>
    <xf numFmtId="0" fontId="3" fillId="2" borderId="56" xfId="0" applyFont="1" applyFill="1" applyBorder="1" applyAlignment="1" applyProtection="1">
      <alignment horizontal="center" vertical="center"/>
      <protection locked="0"/>
    </xf>
    <xf numFmtId="0" fontId="3" fillId="2" borderId="31" xfId="0" applyFont="1" applyFill="1" applyBorder="1" applyAlignment="1" applyProtection="1">
      <alignment horizontal="center" vertical="center"/>
      <protection locked="0"/>
    </xf>
    <xf numFmtId="0" fontId="3" fillId="2" borderId="57" xfId="0" applyFont="1" applyFill="1" applyBorder="1" applyAlignment="1" applyProtection="1">
      <alignment horizontal="center" vertical="center"/>
      <protection locked="0"/>
    </xf>
    <xf numFmtId="0" fontId="3" fillId="0" borderId="56" xfId="2" applyNumberFormat="1" applyFont="1" applyBorder="1" applyAlignment="1" applyProtection="1">
      <alignment horizontal="center" vertical="center"/>
      <protection locked="0"/>
    </xf>
    <xf numFmtId="0" fontId="3" fillId="0" borderId="31" xfId="0" applyFont="1" applyBorder="1" applyAlignment="1" applyProtection="1">
      <alignment horizontal="center"/>
      <protection locked="0"/>
    </xf>
    <xf numFmtId="0" fontId="3" fillId="2" borderId="55" xfId="0" applyFont="1" applyFill="1" applyBorder="1" applyAlignment="1" applyProtection="1">
      <alignment horizontal="center" vertical="center"/>
      <protection locked="0"/>
    </xf>
    <xf numFmtId="0" fontId="0" fillId="2" borderId="58" xfId="0" applyFill="1" applyBorder="1"/>
    <xf numFmtId="0" fontId="6" fillId="6" borderId="42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6" fillId="6" borderId="45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 applyProtection="1">
      <alignment horizontal="center"/>
      <protection hidden="1"/>
    </xf>
    <xf numFmtId="165" fontId="3" fillId="3" borderId="21" xfId="0" applyNumberFormat="1" applyFont="1" applyFill="1" applyBorder="1" applyAlignment="1" applyProtection="1">
      <alignment horizontal="center"/>
      <protection hidden="1"/>
    </xf>
    <xf numFmtId="165" fontId="3" fillId="3" borderId="1" xfId="0" applyNumberFormat="1" applyFont="1" applyFill="1" applyBorder="1" applyAlignment="1" applyProtection="1">
      <alignment horizontal="center"/>
      <protection hidden="1"/>
    </xf>
    <xf numFmtId="165" fontId="3" fillId="3" borderId="19" xfId="0" applyNumberFormat="1" applyFont="1" applyFill="1" applyBorder="1" applyAlignment="1" applyProtection="1">
      <alignment horizontal="center"/>
      <protection hidden="1"/>
    </xf>
    <xf numFmtId="165" fontId="3" fillId="3" borderId="46" xfId="0" applyNumberFormat="1" applyFont="1" applyFill="1" applyBorder="1" applyAlignment="1" applyProtection="1">
      <alignment horizontal="center"/>
      <protection hidden="1"/>
    </xf>
    <xf numFmtId="165" fontId="3" fillId="3" borderId="22" xfId="0" applyNumberFormat="1" applyFont="1" applyFill="1" applyBorder="1" applyAlignment="1" applyProtection="1">
      <alignment horizontal="center"/>
      <protection hidden="1"/>
    </xf>
    <xf numFmtId="165" fontId="3" fillId="3" borderId="20" xfId="0" applyNumberFormat="1" applyFont="1" applyFill="1" applyBorder="1" applyAlignment="1" applyProtection="1">
      <alignment horizontal="center"/>
      <protection hidden="1"/>
    </xf>
    <xf numFmtId="165" fontId="3" fillId="3" borderId="57" xfId="0" applyNumberFormat="1" applyFont="1" applyFill="1" applyBorder="1" applyAlignment="1" applyProtection="1">
      <alignment horizontal="center"/>
      <protection hidden="1"/>
    </xf>
    <xf numFmtId="165" fontId="3" fillId="3" borderId="54" xfId="0" applyNumberFormat="1" applyFont="1" applyFill="1" applyBorder="1" applyAlignment="1" applyProtection="1">
      <alignment horizontal="center"/>
      <protection hidden="1"/>
    </xf>
    <xf numFmtId="0" fontId="3" fillId="8" borderId="60" xfId="0" applyFont="1" applyFill="1" applyBorder="1" applyProtection="1">
      <protection hidden="1"/>
    </xf>
    <xf numFmtId="165" fontId="10" fillId="8" borderId="61" xfId="0" applyNumberFormat="1" applyFont="1" applyFill="1" applyBorder="1" applyProtection="1">
      <protection hidden="1"/>
    </xf>
    <xf numFmtId="165" fontId="3" fillId="8" borderId="60" xfId="0" applyNumberFormat="1" applyFont="1" applyFill="1" applyBorder="1" applyProtection="1">
      <protection hidden="1"/>
    </xf>
    <xf numFmtId="165" fontId="3" fillId="8" borderId="34" xfId="0" applyNumberFormat="1" applyFont="1" applyFill="1" applyBorder="1" applyProtection="1">
      <protection hidden="1"/>
    </xf>
    <xf numFmtId="165" fontId="3" fillId="2" borderId="34" xfId="0" applyNumberFormat="1" applyFont="1" applyFill="1" applyBorder="1" applyProtection="1">
      <protection hidden="1"/>
    </xf>
    <xf numFmtId="0" fontId="0" fillId="2" borderId="62" xfId="0" applyFill="1" applyBorder="1" applyProtection="1">
      <protection locked="0"/>
    </xf>
    <xf numFmtId="0" fontId="0" fillId="2" borderId="63" xfId="0" applyFill="1" applyBorder="1" applyProtection="1">
      <protection locked="0"/>
    </xf>
    <xf numFmtId="0" fontId="0" fillId="2" borderId="64" xfId="0" applyFill="1" applyBorder="1" applyProtection="1">
      <protection locked="0"/>
    </xf>
    <xf numFmtId="0" fontId="0" fillId="2" borderId="65" xfId="0" applyFill="1" applyBorder="1" applyProtection="1">
      <protection locked="0"/>
    </xf>
    <xf numFmtId="0" fontId="0" fillId="2" borderId="0" xfId="0" applyFill="1" applyBorder="1" applyProtection="1">
      <protection locked="0"/>
    </xf>
    <xf numFmtId="0" fontId="0" fillId="2" borderId="66" xfId="0" applyFill="1" applyBorder="1" applyProtection="1">
      <protection locked="0"/>
    </xf>
    <xf numFmtId="0" fontId="0" fillId="2" borderId="67" xfId="0" applyFill="1" applyBorder="1" applyProtection="1">
      <protection locked="0"/>
    </xf>
    <xf numFmtId="0" fontId="0" fillId="2" borderId="68" xfId="0" applyFill="1" applyBorder="1" applyProtection="1">
      <protection locked="0"/>
    </xf>
    <xf numFmtId="0" fontId="0" fillId="2" borderId="69" xfId="0" applyFill="1" applyBorder="1" applyProtection="1">
      <protection locked="0"/>
    </xf>
    <xf numFmtId="0" fontId="0" fillId="2" borderId="0" xfId="0" applyFill="1" applyProtection="1">
      <protection hidden="1"/>
    </xf>
    <xf numFmtId="0" fontId="12" fillId="2" borderId="0" xfId="0" applyFont="1" applyFill="1"/>
    <xf numFmtId="0" fontId="13" fillId="2" borderId="0" xfId="0" applyFont="1" applyFill="1"/>
    <xf numFmtId="0" fontId="1" fillId="2" borderId="0" xfId="0" applyFont="1" applyFill="1" applyBorder="1"/>
    <xf numFmtId="0" fontId="0" fillId="2" borderId="35" xfId="0" applyFill="1" applyBorder="1"/>
    <xf numFmtId="0" fontId="0" fillId="2" borderId="35" xfId="0" applyFill="1" applyBorder="1" applyAlignment="1">
      <alignment horizontal="center"/>
    </xf>
    <xf numFmtId="0" fontId="0" fillId="2" borderId="37" xfId="0" applyFill="1" applyBorder="1" applyAlignment="1">
      <alignment horizontal="center" vertical="center" wrapText="1"/>
    </xf>
    <xf numFmtId="0" fontId="1" fillId="2" borderId="0" xfId="0" applyFont="1" applyFill="1" applyBorder="1" applyAlignment="1">
      <alignment vertical="center" wrapText="1"/>
    </xf>
    <xf numFmtId="0" fontId="14" fillId="7" borderId="40" xfId="0" applyFont="1" applyFill="1" applyBorder="1" applyAlignment="1">
      <alignment horizontal="center" vertical="center" wrapText="1"/>
    </xf>
    <xf numFmtId="0" fontId="7" fillId="7" borderId="42" xfId="0" applyFont="1" applyFill="1" applyBorder="1" applyAlignment="1">
      <alignment horizontal="center" vertical="center" wrapText="1"/>
    </xf>
    <xf numFmtId="0" fontId="7" fillId="7" borderId="41" xfId="0" applyFont="1" applyFill="1" applyBorder="1" applyAlignment="1">
      <alignment horizontal="center" vertical="center" wrapText="1"/>
    </xf>
    <xf numFmtId="0" fontId="14" fillId="7" borderId="41" xfId="0" applyFont="1" applyFill="1" applyBorder="1" applyAlignment="1">
      <alignment horizontal="center" vertical="center" wrapText="1"/>
    </xf>
    <xf numFmtId="0" fontId="14" fillId="7" borderId="42" xfId="0" applyFont="1" applyFill="1" applyBorder="1" applyAlignment="1">
      <alignment horizontal="center" vertical="center" wrapText="1"/>
    </xf>
    <xf numFmtId="0" fontId="14" fillId="7" borderId="0" xfId="0" applyFont="1" applyFill="1" applyAlignment="1">
      <alignment horizontal="center" vertical="center" wrapText="1"/>
    </xf>
    <xf numFmtId="0" fontId="14" fillId="7" borderId="71" xfId="0" applyFont="1" applyFill="1" applyBorder="1" applyAlignment="1">
      <alignment horizontal="center" vertical="center" wrapText="1"/>
    </xf>
    <xf numFmtId="0" fontId="15" fillId="2" borderId="0" xfId="0" applyFont="1" applyFill="1" applyBorder="1" applyAlignment="1">
      <alignment horizontal="center" vertical="center" wrapText="1"/>
    </xf>
    <xf numFmtId="0" fontId="0" fillId="2" borderId="11" xfId="0" applyFill="1" applyBorder="1"/>
    <xf numFmtId="0" fontId="0" fillId="2" borderId="19" xfId="0" applyFont="1" applyFill="1" applyBorder="1" applyAlignment="1" applyProtection="1">
      <alignment horizontal="center"/>
      <protection locked="0"/>
    </xf>
    <xf numFmtId="0" fontId="0" fillId="3" borderId="46" xfId="0" applyFill="1" applyBorder="1" applyAlignment="1" applyProtection="1">
      <alignment horizontal="center"/>
      <protection hidden="1"/>
    </xf>
    <xf numFmtId="0" fontId="0" fillId="2" borderId="19" xfId="0" applyFont="1" applyFill="1" applyBorder="1" applyAlignment="1" applyProtection="1">
      <alignment horizontal="center" vertical="center"/>
      <protection locked="0"/>
    </xf>
    <xf numFmtId="0" fontId="0" fillId="3" borderId="46" xfId="0" applyFill="1" applyBorder="1" applyAlignment="1" applyProtection="1">
      <alignment horizontal="center" vertical="center"/>
      <protection hidden="1"/>
    </xf>
    <xf numFmtId="0" fontId="0" fillId="2" borderId="21" xfId="0" applyFill="1" applyBorder="1" applyAlignment="1" applyProtection="1">
      <alignment horizontal="center" vertical="center"/>
      <protection locked="0"/>
    </xf>
    <xf numFmtId="0" fontId="0" fillId="2" borderId="19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20" xfId="0" applyFill="1" applyBorder="1" applyAlignment="1" applyProtection="1">
      <alignment horizontal="center" vertical="center"/>
      <protection locked="0"/>
    </xf>
    <xf numFmtId="0" fontId="0" fillId="2" borderId="21" xfId="0" applyFont="1" applyFill="1" applyBorder="1" applyAlignment="1" applyProtection="1">
      <alignment horizontal="center" vertical="center"/>
      <protection locked="0"/>
    </xf>
    <xf numFmtId="0" fontId="0" fillId="3" borderId="2" xfId="0" applyFill="1" applyBorder="1" applyAlignment="1" applyProtection="1">
      <alignment horizontal="center" vertical="center"/>
      <protection hidden="1"/>
    </xf>
    <xf numFmtId="0" fontId="1" fillId="2" borderId="0" xfId="0" applyFont="1" applyFill="1" applyBorder="1" applyAlignment="1">
      <alignment horizontal="center" vertical="center"/>
    </xf>
    <xf numFmtId="0" fontId="0" fillId="2" borderId="54" xfId="0" applyFill="1" applyBorder="1" applyAlignment="1" applyProtection="1">
      <alignment horizontal="center"/>
      <protection locked="0"/>
    </xf>
    <xf numFmtId="0" fontId="0" fillId="2" borderId="31" xfId="0" applyFill="1" applyBorder="1" applyAlignment="1" applyProtection="1">
      <alignment horizontal="center"/>
      <protection locked="0"/>
    </xf>
    <xf numFmtId="0" fontId="0" fillId="2" borderId="56" xfId="0" applyFill="1" applyBorder="1" applyAlignment="1" applyProtection="1">
      <alignment horizontal="center"/>
      <protection locked="0"/>
    </xf>
    <xf numFmtId="0" fontId="0" fillId="3" borderId="57" xfId="0" applyFill="1" applyBorder="1" applyAlignment="1" applyProtection="1">
      <alignment horizontal="center" vertical="center"/>
      <protection hidden="1"/>
    </xf>
    <xf numFmtId="0" fontId="0" fillId="2" borderId="54" xfId="0" applyFill="1" applyBorder="1" applyAlignment="1" applyProtection="1">
      <alignment horizontal="center" vertical="center"/>
      <protection locked="0"/>
    </xf>
    <xf numFmtId="0" fontId="0" fillId="2" borderId="56" xfId="0" applyFill="1" applyBorder="1" applyAlignment="1" applyProtection="1">
      <alignment horizontal="center" vertical="center"/>
      <protection locked="0"/>
    </xf>
    <xf numFmtId="0" fontId="0" fillId="2" borderId="31" xfId="0" applyFill="1" applyBorder="1" applyAlignment="1" applyProtection="1">
      <alignment horizontal="center" vertical="center"/>
      <protection locked="0"/>
    </xf>
    <xf numFmtId="0" fontId="0" fillId="2" borderId="55" xfId="0" applyFill="1" applyBorder="1" applyAlignment="1" applyProtection="1">
      <alignment horizontal="center" vertical="center"/>
      <protection locked="0"/>
    </xf>
    <xf numFmtId="0" fontId="0" fillId="3" borderId="32" xfId="0" applyFont="1" applyFill="1" applyBorder="1" applyAlignment="1" applyProtection="1">
      <alignment horizontal="left"/>
      <protection hidden="1"/>
    </xf>
    <xf numFmtId="0" fontId="0" fillId="3" borderId="34" xfId="0" applyFill="1" applyBorder="1" applyAlignment="1" applyProtection="1">
      <alignment horizontal="center"/>
      <protection hidden="1"/>
    </xf>
    <xf numFmtId="165" fontId="0" fillId="3" borderId="60" xfId="0" applyNumberFormat="1" applyFill="1" applyBorder="1" applyAlignment="1" applyProtection="1">
      <alignment horizontal="center"/>
      <protection hidden="1"/>
    </xf>
    <xf numFmtId="165" fontId="0" fillId="3" borderId="33" xfId="0" applyNumberFormat="1" applyFill="1" applyBorder="1" applyAlignment="1" applyProtection="1">
      <alignment horizontal="center"/>
      <protection hidden="1"/>
    </xf>
    <xf numFmtId="165" fontId="0" fillId="3" borderId="32" xfId="0" applyNumberFormat="1" applyFill="1" applyBorder="1" applyAlignment="1" applyProtection="1">
      <alignment horizontal="center"/>
      <protection hidden="1"/>
    </xf>
    <xf numFmtId="165" fontId="0" fillId="3" borderId="72" xfId="0" applyNumberFormat="1" applyFill="1" applyBorder="1" applyAlignment="1" applyProtection="1">
      <alignment horizontal="center"/>
      <protection hidden="1"/>
    </xf>
    <xf numFmtId="165" fontId="0" fillId="3" borderId="34" xfId="0" applyNumberFormat="1" applyFill="1" applyBorder="1" applyAlignment="1" applyProtection="1">
      <alignment horizontal="center"/>
      <protection hidden="1"/>
    </xf>
    <xf numFmtId="165" fontId="0" fillId="3" borderId="73" xfId="0" applyNumberFormat="1" applyFill="1" applyBorder="1" applyAlignment="1" applyProtection="1">
      <alignment horizontal="center"/>
      <protection hidden="1"/>
    </xf>
    <xf numFmtId="165" fontId="1" fillId="2" borderId="0" xfId="0" applyNumberFormat="1" applyFont="1" applyFill="1" applyBorder="1" applyAlignment="1">
      <alignment horizontal="center"/>
    </xf>
    <xf numFmtId="0" fontId="0" fillId="0" borderId="11" xfId="0" applyBorder="1"/>
    <xf numFmtId="0" fontId="7" fillId="7" borderId="40" xfId="0" applyFont="1" applyFill="1" applyBorder="1" applyAlignment="1">
      <alignment horizontal="center" vertical="center" wrapText="1"/>
    </xf>
    <xf numFmtId="0" fontId="0" fillId="0" borderId="46" xfId="0" applyBorder="1" applyAlignment="1" applyProtection="1">
      <alignment horizontal="center" vertical="center"/>
      <protection locked="0"/>
    </xf>
    <xf numFmtId="0" fontId="0" fillId="2" borderId="46" xfId="0" applyFill="1" applyBorder="1" applyAlignment="1" applyProtection="1">
      <alignment horizontal="center" vertical="center"/>
      <protection locked="0"/>
    </xf>
    <xf numFmtId="0" fontId="0" fillId="0" borderId="57" xfId="0" applyBorder="1" applyAlignment="1" applyProtection="1">
      <alignment horizontal="center" vertical="center"/>
      <protection locked="0"/>
    </xf>
    <xf numFmtId="0" fontId="0" fillId="2" borderId="57" xfId="0" applyFill="1" applyBorder="1" applyAlignment="1" applyProtection="1">
      <alignment horizontal="center" vertical="center"/>
      <protection locked="0"/>
    </xf>
    <xf numFmtId="0" fontId="0" fillId="2" borderId="74" xfId="0" applyFill="1" applyBorder="1"/>
    <xf numFmtId="165" fontId="0" fillId="3" borderId="34" xfId="0" applyNumberFormat="1" applyFill="1" applyBorder="1" applyProtection="1">
      <protection hidden="1"/>
    </xf>
    <xf numFmtId="0" fontId="16" fillId="2" borderId="0" xfId="0" applyFont="1" applyFill="1" applyBorder="1" applyAlignment="1">
      <alignment horizontal="left"/>
    </xf>
    <xf numFmtId="165" fontId="16" fillId="2" borderId="0" xfId="0" applyNumberFormat="1" applyFont="1" applyFill="1" applyBorder="1" applyAlignment="1">
      <alignment horizontal="left"/>
    </xf>
    <xf numFmtId="0" fontId="3" fillId="9" borderId="32" xfId="0" applyFont="1" applyFill="1" applyBorder="1" applyAlignment="1"/>
    <xf numFmtId="0" fontId="3" fillId="9" borderId="33" xfId="0" applyFont="1" applyFill="1" applyBorder="1" applyAlignment="1"/>
    <xf numFmtId="165" fontId="3" fillId="9" borderId="33" xfId="0" applyNumberFormat="1" applyFont="1" applyFill="1" applyBorder="1" applyAlignment="1" applyProtection="1">
      <protection hidden="1"/>
    </xf>
    <xf numFmtId="0" fontId="16" fillId="3" borderId="32" xfId="0" applyFont="1" applyFill="1" applyBorder="1" applyAlignment="1">
      <alignment horizontal="left"/>
    </xf>
    <xf numFmtId="165" fontId="16" fillId="3" borderId="34" xfId="0" applyNumberFormat="1" applyFont="1" applyFill="1" applyBorder="1" applyAlignment="1" applyProtection="1">
      <alignment horizontal="left"/>
      <protection hidden="1"/>
    </xf>
    <xf numFmtId="0" fontId="0" fillId="0" borderId="0" xfId="0" applyFont="1"/>
    <xf numFmtId="0" fontId="0" fillId="2" borderId="0" xfId="0" applyFont="1" applyFill="1"/>
    <xf numFmtId="0" fontId="0" fillId="2" borderId="0" xfId="0" applyFont="1" applyFill="1" applyAlignment="1">
      <alignment wrapText="1"/>
    </xf>
    <xf numFmtId="0" fontId="7" fillId="2" borderId="75" xfId="0" applyFont="1" applyFill="1" applyBorder="1" applyAlignment="1">
      <alignment vertical="center" wrapText="1"/>
    </xf>
    <xf numFmtId="0" fontId="7" fillId="2" borderId="76" xfId="0" applyFont="1" applyFill="1" applyBorder="1" applyAlignment="1">
      <alignment vertical="center" wrapText="1"/>
    </xf>
    <xf numFmtId="0" fontId="0" fillId="2" borderId="77" xfId="0" applyFont="1" applyFill="1" applyBorder="1" applyAlignment="1">
      <alignment horizontal="center" vertical="center"/>
    </xf>
    <xf numFmtId="0" fontId="0" fillId="2" borderId="78" xfId="0" applyFont="1" applyFill="1" applyBorder="1" applyAlignment="1">
      <alignment horizontal="center" vertical="center"/>
    </xf>
    <xf numFmtId="0" fontId="0" fillId="2" borderId="79" xfId="0" applyFont="1" applyFill="1" applyBorder="1" applyAlignment="1">
      <alignment horizontal="center" vertical="center"/>
    </xf>
    <xf numFmtId="0" fontId="0" fillId="6" borderId="81" xfId="0" applyFont="1" applyFill="1" applyBorder="1" applyAlignment="1">
      <alignment horizontal="center" vertical="center"/>
    </xf>
    <xf numFmtId="0" fontId="7" fillId="0" borderId="82" xfId="0" applyFont="1" applyBorder="1" applyAlignment="1">
      <alignment horizontal="center" vertical="center" wrapText="1"/>
    </xf>
    <xf numFmtId="0" fontId="7" fillId="2" borderId="83" xfId="0" applyFont="1" applyFill="1" applyBorder="1" applyAlignment="1">
      <alignment horizontal="center" vertical="center" wrapText="1"/>
    </xf>
    <xf numFmtId="0" fontId="0" fillId="2" borderId="84" xfId="0" applyFont="1" applyFill="1" applyBorder="1" applyAlignment="1">
      <alignment horizontal="center" vertical="center"/>
    </xf>
    <xf numFmtId="0" fontId="7" fillId="0" borderId="85" xfId="0" applyFont="1" applyBorder="1" applyAlignment="1">
      <alignment horizontal="center" vertical="center" wrapText="1"/>
    </xf>
    <xf numFmtId="0" fontId="7" fillId="0" borderId="75" xfId="0" applyFont="1" applyBorder="1" applyAlignment="1">
      <alignment horizontal="center" vertical="center" wrapText="1"/>
    </xf>
    <xf numFmtId="0" fontId="0" fillId="6" borderId="84" xfId="0" applyFont="1" applyFill="1" applyBorder="1" applyAlignment="1">
      <alignment horizontal="center" vertical="center"/>
    </xf>
    <xf numFmtId="0" fontId="7" fillId="0" borderId="83" xfId="0" applyFont="1" applyBorder="1" applyAlignment="1">
      <alignment horizontal="center" vertical="center" wrapText="1"/>
    </xf>
    <xf numFmtId="0" fontId="0" fillId="2" borderId="84" xfId="0" applyFont="1" applyFill="1" applyBorder="1" applyAlignment="1">
      <alignment horizontal="center" vertical="center" wrapText="1"/>
    </xf>
    <xf numFmtId="0" fontId="17" fillId="2" borderId="83" xfId="0" applyFont="1" applyFill="1" applyBorder="1" applyAlignment="1">
      <alignment horizontal="center" vertical="center" wrapText="1"/>
    </xf>
    <xf numFmtId="0" fontId="3" fillId="6" borderId="83" xfId="0" applyFont="1" applyFill="1" applyBorder="1" applyAlignment="1">
      <alignment horizontal="center" vertical="center" wrapText="1"/>
    </xf>
    <xf numFmtId="0" fontId="7" fillId="6" borderId="83" xfId="0" applyFont="1" applyFill="1" applyBorder="1" applyAlignment="1">
      <alignment horizontal="center" vertical="center" wrapText="1"/>
    </xf>
    <xf numFmtId="0" fontId="0" fillId="2" borderId="86" xfId="0" applyFont="1" applyFill="1" applyBorder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0" fontId="0" fillId="0" borderId="0" xfId="0" applyProtection="1">
      <protection hidden="1"/>
    </xf>
    <xf numFmtId="0" fontId="0" fillId="2" borderId="34" xfId="0" applyFont="1" applyFill="1" applyBorder="1" applyProtection="1">
      <protection hidden="1"/>
    </xf>
    <xf numFmtId="0" fontId="3" fillId="9" borderId="34" xfId="0" applyFont="1" applyFill="1" applyBorder="1" applyAlignment="1" applyProtection="1">
      <protection hidden="1"/>
    </xf>
    <xf numFmtId="166" fontId="0" fillId="0" borderId="34" xfId="1" applyFont="1" applyBorder="1" applyAlignment="1" applyProtection="1">
      <protection hidden="1"/>
    </xf>
    <xf numFmtId="166" fontId="0" fillId="2" borderId="34" xfId="1" applyFont="1" applyFill="1" applyBorder="1" applyAlignment="1" applyProtection="1">
      <protection hidden="1"/>
    </xf>
    <xf numFmtId="0" fontId="3" fillId="2" borderId="34" xfId="0" applyFont="1" applyFill="1" applyBorder="1" applyAlignment="1" applyProtection="1">
      <protection hidden="1"/>
    </xf>
    <xf numFmtId="166" fontId="4" fillId="2" borderId="34" xfId="1" applyFont="1" applyFill="1" applyBorder="1" applyAlignment="1" applyProtection="1">
      <protection hidden="1"/>
    </xf>
    <xf numFmtId="0" fontId="0" fillId="2" borderId="1" xfId="0" applyFill="1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6" fillId="6" borderId="5" xfId="0" applyFont="1" applyFill="1" applyBorder="1" applyAlignment="1">
      <alignment horizontal="center" vertical="center"/>
    </xf>
    <xf numFmtId="0" fontId="6" fillId="6" borderId="6" xfId="0" applyFont="1" applyFill="1" applyBorder="1" applyAlignment="1">
      <alignment horizontal="center" vertical="center"/>
    </xf>
    <xf numFmtId="0" fontId="3" fillId="7" borderId="36" xfId="0" applyFont="1" applyFill="1" applyBorder="1" applyAlignment="1">
      <alignment horizontal="center" vertical="center" wrapText="1"/>
    </xf>
    <xf numFmtId="0" fontId="3" fillId="7" borderId="5" xfId="0" applyFont="1" applyFill="1" applyBorder="1" applyAlignment="1">
      <alignment horizontal="center"/>
    </xf>
    <xf numFmtId="0" fontId="3" fillId="7" borderId="7" xfId="0" applyFont="1" applyFill="1" applyBorder="1" applyAlignment="1">
      <alignment horizontal="center"/>
    </xf>
    <xf numFmtId="0" fontId="6" fillId="6" borderId="5" xfId="0" applyFont="1" applyFill="1" applyBorder="1" applyAlignment="1">
      <alignment horizontal="center" vertical="center" wrapText="1"/>
    </xf>
    <xf numFmtId="0" fontId="6" fillId="6" borderId="9" xfId="0" applyFont="1" applyFill="1" applyBorder="1" applyAlignment="1">
      <alignment horizontal="center" vertical="center" wrapText="1"/>
    </xf>
    <xf numFmtId="0" fontId="6" fillId="6" borderId="39" xfId="0" applyFont="1" applyFill="1" applyBorder="1" applyAlignment="1">
      <alignment horizontal="center" vertical="center" wrapText="1"/>
    </xf>
    <xf numFmtId="0" fontId="3" fillId="7" borderId="35" xfId="0" applyFont="1" applyFill="1" applyBorder="1" applyAlignment="1">
      <alignment horizontal="center" vertical="center" wrapText="1"/>
    </xf>
    <xf numFmtId="0" fontId="3" fillId="7" borderId="59" xfId="0" applyFont="1" applyFill="1" applyBorder="1" applyAlignment="1">
      <alignment horizontal="center"/>
    </xf>
    <xf numFmtId="0" fontId="6" fillId="6" borderId="0" xfId="0" applyFont="1" applyFill="1" applyBorder="1" applyAlignment="1">
      <alignment horizontal="center" vertical="center" wrapText="1"/>
    </xf>
    <xf numFmtId="0" fontId="6" fillId="6" borderId="42" xfId="0" applyFont="1" applyFill="1" applyBorder="1" applyAlignment="1">
      <alignment horizontal="center" vertical="center" wrapText="1"/>
    </xf>
    <xf numFmtId="0" fontId="6" fillId="6" borderId="41" xfId="0" applyFont="1" applyFill="1" applyBorder="1" applyAlignment="1">
      <alignment horizontal="center" vertical="center" wrapText="1"/>
    </xf>
    <xf numFmtId="0" fontId="6" fillId="6" borderId="6" xfId="0" applyFont="1" applyFill="1" applyBorder="1" applyAlignment="1">
      <alignment horizontal="center" vertical="center" wrapText="1"/>
    </xf>
    <xf numFmtId="0" fontId="3" fillId="9" borderId="34" xfId="0" applyFont="1" applyFill="1" applyBorder="1" applyAlignment="1" applyProtection="1">
      <alignment horizontal="center"/>
      <protection hidden="1"/>
    </xf>
    <xf numFmtId="0" fontId="0" fillId="2" borderId="0" xfId="0" applyFill="1" applyBorder="1" applyAlignment="1">
      <alignment horizontal="left" wrapText="1"/>
    </xf>
    <xf numFmtId="0" fontId="11" fillId="2" borderId="63" xfId="0" applyFont="1" applyFill="1" applyBorder="1" applyAlignment="1" applyProtection="1">
      <alignment horizontal="center"/>
      <protection locked="0"/>
    </xf>
    <xf numFmtId="0" fontId="0" fillId="2" borderId="0" xfId="0" applyFill="1" applyBorder="1" applyAlignment="1" applyProtection="1">
      <alignment horizontal="center"/>
      <protection locked="0"/>
    </xf>
    <xf numFmtId="0" fontId="0" fillId="2" borderId="65" xfId="0" applyFont="1" applyFill="1" applyBorder="1" applyAlignment="1" applyProtection="1">
      <alignment horizontal="left"/>
      <protection locked="0"/>
    </xf>
    <xf numFmtId="0" fontId="0" fillId="2" borderId="35" xfId="0" applyFill="1" applyBorder="1" applyAlignment="1">
      <alignment horizontal="center"/>
    </xf>
    <xf numFmtId="0" fontId="1" fillId="6" borderId="38" xfId="0" applyFont="1" applyFill="1" applyBorder="1" applyAlignment="1">
      <alignment horizontal="center" vertical="center" wrapText="1"/>
    </xf>
    <xf numFmtId="0" fontId="1" fillId="6" borderId="70" xfId="0" applyFont="1" applyFill="1" applyBorder="1" applyAlignment="1">
      <alignment horizontal="center" vertical="center" wrapText="1"/>
    </xf>
    <xf numFmtId="0" fontId="1" fillId="6" borderId="9" xfId="0" applyFont="1" applyFill="1" applyBorder="1" applyAlignment="1">
      <alignment horizontal="center" vertical="center" wrapText="1"/>
    </xf>
    <xf numFmtId="0" fontId="1" fillId="6" borderId="10" xfId="0" applyFont="1" applyFill="1" applyBorder="1" applyAlignment="1">
      <alignment horizontal="center" vertical="center" wrapText="1"/>
    </xf>
    <xf numFmtId="0" fontId="7" fillId="6" borderId="80" xfId="0" applyFont="1" applyFill="1" applyBorder="1" applyAlignment="1">
      <alignment horizontal="center" vertical="center" wrapText="1"/>
    </xf>
    <xf numFmtId="0" fontId="0" fillId="6" borderId="81" xfId="0" applyFont="1" applyFill="1" applyBorder="1" applyAlignment="1">
      <alignment horizontal="center" vertical="center"/>
    </xf>
    <xf numFmtId="0" fontId="0" fillId="6" borderId="84" xfId="0" applyFont="1" applyFill="1" applyBorder="1" applyAlignment="1">
      <alignment horizontal="center" vertical="center"/>
    </xf>
    <xf numFmtId="0" fontId="7" fillId="0" borderId="80" xfId="0" applyFont="1" applyBorder="1" applyAlignment="1">
      <alignment horizontal="center" vertical="center" wrapText="1"/>
    </xf>
    <xf numFmtId="0" fontId="7" fillId="2" borderId="80" xfId="0" applyFont="1" applyFill="1" applyBorder="1" applyAlignment="1">
      <alignment horizontal="center" vertical="center" wrapText="1"/>
    </xf>
    <xf numFmtId="0" fontId="3" fillId="6" borderId="80" xfId="0" applyFont="1" applyFill="1" applyBorder="1" applyAlignment="1">
      <alignment horizontal="center" vertical="center" wrapText="1"/>
    </xf>
    <xf numFmtId="0" fontId="7" fillId="6" borderId="87" xfId="0" applyFont="1" applyFill="1" applyBorder="1" applyAlignment="1">
      <alignment horizontal="center" vertical="center" wrapText="1"/>
    </xf>
    <xf numFmtId="0" fontId="18" fillId="6" borderId="0" xfId="0" applyFont="1" applyFill="1" applyBorder="1" applyAlignment="1" applyProtection="1">
      <alignment horizontal="center"/>
      <protection hidden="1"/>
    </xf>
  </cellXfs>
  <cellStyles count="3">
    <cellStyle name="Monétaire" xfId="1" builtinId="4"/>
    <cellStyle name="Normal" xfId="0" builtinId="0"/>
    <cellStyle name="Pourcentage" xfId="2" builtinId="5"/>
  </cellStyles>
  <dxfs count="34">
    <dxf>
      <font>
        <sz val="11"/>
        <color rgb="FF9C0006"/>
        <name val="Calibri"/>
      </font>
      <fill>
        <patternFill>
          <bgColor rgb="FFFFC7CE"/>
        </patternFill>
      </fill>
    </dxf>
    <dxf>
      <font>
        <sz val="11"/>
        <color rgb="FF9C0006"/>
        <name val="Calibri"/>
      </font>
      <fill>
        <patternFill>
          <bgColor rgb="FFFFC7CE"/>
        </patternFill>
      </fill>
    </dxf>
    <dxf>
      <font>
        <sz val="11"/>
        <color rgb="FF000000"/>
        <name val="Calibri"/>
      </font>
      <fill>
        <patternFill>
          <bgColor rgb="FFFFC000"/>
        </patternFill>
      </fill>
    </dxf>
    <dxf>
      <font>
        <sz val="11"/>
        <color rgb="FF000000"/>
        <name val="Calibri"/>
      </font>
      <fill>
        <patternFill>
          <bgColor rgb="FFFF0000"/>
        </patternFill>
      </fill>
    </dxf>
    <dxf>
      <font>
        <sz val="11"/>
        <color rgb="FF9C0006"/>
        <name val="Calibri"/>
      </font>
      <fill>
        <patternFill>
          <bgColor rgb="FFFFC7CE"/>
        </patternFill>
      </fill>
    </dxf>
    <dxf>
      <font>
        <sz val="11"/>
        <color rgb="FF000000"/>
        <name val="Calibri"/>
      </font>
      <fill>
        <patternFill>
          <bgColor rgb="FFFFC000"/>
        </patternFill>
      </fill>
    </dxf>
    <dxf>
      <font>
        <sz val="11"/>
        <color rgb="FF000000"/>
        <name val="Calibri"/>
      </font>
      <fill>
        <patternFill>
          <bgColor rgb="FFFF0000"/>
        </patternFill>
      </fill>
    </dxf>
    <dxf>
      <font>
        <sz val="11"/>
        <color rgb="FF9C0006"/>
        <name val="Calibri"/>
      </font>
      <fill>
        <patternFill>
          <bgColor rgb="FFFFC7CE"/>
        </patternFill>
      </fill>
    </dxf>
    <dxf>
      <font>
        <sz val="11"/>
        <color rgb="FF9C0006"/>
        <name val="Calibri"/>
      </font>
      <fill>
        <patternFill>
          <bgColor rgb="FFFFC7CE"/>
        </patternFill>
      </fill>
    </dxf>
    <dxf>
      <font>
        <sz val="11"/>
        <color rgb="FF000000"/>
        <name val="Calibri"/>
      </font>
      <fill>
        <patternFill>
          <bgColor rgb="FFFF0000"/>
        </patternFill>
      </fill>
    </dxf>
    <dxf>
      <font>
        <sz val="11"/>
        <color rgb="FF9C0006"/>
        <name val="Calibri"/>
      </font>
      <fill>
        <patternFill>
          <bgColor rgb="FFFFC7CE"/>
        </patternFill>
      </fill>
    </dxf>
    <dxf>
      <font>
        <sz val="11"/>
        <color rgb="FF000000"/>
        <name val="Calibri"/>
      </font>
      <fill>
        <patternFill>
          <bgColor rgb="FFFFC000"/>
        </patternFill>
      </fill>
    </dxf>
    <dxf>
      <font>
        <sz val="11"/>
        <color rgb="FF000000"/>
        <name val="Calibri"/>
      </font>
      <fill>
        <patternFill>
          <bgColor rgb="FFFFC000"/>
        </patternFill>
      </fill>
    </dxf>
    <dxf>
      <font>
        <sz val="11"/>
        <color rgb="FF000000"/>
        <name val="Calibri"/>
      </font>
      <fill>
        <patternFill>
          <bgColor rgb="FFFFC000"/>
        </patternFill>
      </fill>
    </dxf>
    <dxf>
      <font>
        <sz val="11"/>
        <color rgb="FF000000"/>
        <name val="Calibri"/>
      </font>
      <fill>
        <patternFill>
          <bgColor rgb="FFFFC000"/>
        </patternFill>
      </fill>
    </dxf>
    <dxf>
      <font>
        <sz val="11"/>
        <color rgb="FF000000"/>
        <name val="Calibri"/>
      </font>
      <fill>
        <patternFill>
          <bgColor rgb="FFFFC000"/>
        </patternFill>
      </fill>
    </dxf>
    <dxf>
      <font>
        <sz val="11"/>
        <color rgb="FF000000"/>
        <name val="Calibri"/>
      </font>
      <fill>
        <patternFill>
          <bgColor rgb="FFFFC000"/>
        </patternFill>
      </fill>
    </dxf>
    <dxf>
      <font>
        <sz val="11"/>
        <color rgb="FF000000"/>
        <name val="Calibri"/>
      </font>
      <fill>
        <patternFill>
          <bgColor rgb="FFFFC000"/>
        </patternFill>
      </fill>
    </dxf>
    <dxf>
      <font>
        <sz val="11"/>
        <color rgb="FF000000"/>
        <name val="Calibri"/>
      </font>
      <fill>
        <patternFill>
          <bgColor rgb="FFFFC000"/>
        </patternFill>
      </fill>
    </dxf>
    <dxf>
      <font>
        <sz val="11"/>
        <color rgb="FF9C0006"/>
        <name val="Calibri"/>
      </font>
      <fill>
        <patternFill>
          <bgColor rgb="FFFFC7CE"/>
        </patternFill>
      </fill>
    </dxf>
    <dxf>
      <font>
        <sz val="11"/>
        <color rgb="FF9C0006"/>
        <name val="Calibri"/>
      </font>
      <fill>
        <patternFill>
          <bgColor rgb="FFFFC7CE"/>
        </patternFill>
      </fill>
    </dxf>
    <dxf>
      <font>
        <sz val="11"/>
        <color rgb="FF9C0006"/>
        <name val="Calibri"/>
      </font>
      <fill>
        <patternFill>
          <bgColor rgb="FFFFC7CE"/>
        </patternFill>
      </fill>
    </dxf>
    <dxf>
      <font>
        <sz val="11"/>
        <color rgb="FF9C0006"/>
        <name val="Calibri"/>
      </font>
      <fill>
        <patternFill>
          <bgColor rgb="FFFFC7CE"/>
        </patternFill>
      </fill>
    </dxf>
    <dxf>
      <font>
        <sz val="11"/>
        <color rgb="FF9C0006"/>
        <name val="Calibri"/>
      </font>
      <fill>
        <patternFill>
          <bgColor rgb="FFFFC7CE"/>
        </patternFill>
      </fill>
    </dxf>
    <dxf>
      <font>
        <sz val="11"/>
        <color rgb="FF9C0006"/>
        <name val="Calibri"/>
      </font>
      <fill>
        <patternFill>
          <bgColor rgb="FFFFC7CE"/>
        </patternFill>
      </fill>
    </dxf>
    <dxf>
      <font>
        <sz val="11"/>
        <color rgb="FF9C0006"/>
        <name val="Calibri"/>
      </font>
      <fill>
        <patternFill>
          <bgColor rgb="FFFFC7CE"/>
        </patternFill>
      </fill>
    </dxf>
    <dxf>
      <font>
        <sz val="11"/>
        <color rgb="FF9C0006"/>
        <name val="Calibri"/>
      </font>
      <fill>
        <patternFill>
          <bgColor rgb="FFFFC7CE"/>
        </patternFill>
      </fill>
    </dxf>
    <dxf>
      <font>
        <sz val="11"/>
        <color rgb="FF9C0006"/>
        <name val="Calibri"/>
      </font>
      <fill>
        <patternFill>
          <bgColor rgb="FFFFC7CE"/>
        </patternFill>
      </fill>
    </dxf>
    <dxf>
      <font>
        <sz val="11"/>
        <color rgb="FF9C0006"/>
        <name val="Calibri"/>
      </font>
      <fill>
        <patternFill>
          <bgColor rgb="FFFFC7CE"/>
        </patternFill>
      </fill>
    </dxf>
    <dxf>
      <font>
        <sz val="11"/>
        <color rgb="FF9C0006"/>
        <name val="Calibri"/>
      </font>
      <fill>
        <patternFill>
          <bgColor rgb="FFFFC7CE"/>
        </patternFill>
      </fill>
    </dxf>
    <dxf>
      <font>
        <sz val="11"/>
        <color rgb="FF9C0006"/>
        <name val="Calibri"/>
      </font>
      <fill>
        <patternFill>
          <bgColor rgb="FFFFC7CE"/>
        </patternFill>
      </fill>
    </dxf>
    <dxf>
      <font>
        <sz val="11"/>
        <color rgb="FF9C0006"/>
        <name val="Calibri"/>
      </font>
      <fill>
        <patternFill>
          <bgColor rgb="FFFFC7CE"/>
        </patternFill>
      </fill>
    </dxf>
    <dxf>
      <font>
        <sz val="11"/>
        <color rgb="FF9C0006"/>
        <name val="Calibri"/>
      </font>
      <fill>
        <patternFill>
          <bgColor rgb="FFFFC7CE"/>
        </patternFill>
      </fill>
    </dxf>
    <dxf>
      <font>
        <sz val="11"/>
        <color rgb="FF9C0006"/>
        <name val="Calibri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C0006"/>
      <rgbColor rgb="FF008000"/>
      <rgbColor rgb="FF000080"/>
      <rgbColor rgb="FF808000"/>
      <rgbColor rgb="FF800080"/>
      <rgbColor rgb="FF008080"/>
      <rgbColor rgb="FFC5E0B4"/>
      <rgbColor rgb="FF808080"/>
      <rgbColor rgb="FF5B9BD5"/>
      <rgbColor rgb="FF993366"/>
      <rgbColor rgb="FFFFF2CC"/>
      <rgbColor rgb="FFCCFFFF"/>
      <rgbColor rgb="FF660066"/>
      <rgbColor rgb="FFFF8080"/>
      <rgbColor rgb="FF0066CC"/>
      <rgbColor rgb="FFFFC7CE"/>
      <rgbColor rgb="FF000080"/>
      <rgbColor rgb="FFFF00FF"/>
      <rgbColor rgb="FFFFFF00"/>
      <rgbColor rgb="FF00FFFF"/>
      <rgbColor rgb="FF800080"/>
      <rgbColor rgb="FFC00000"/>
      <rgbColor rgb="FF008080"/>
      <rgbColor rgb="FF0000FF"/>
      <rgbColor rgb="FF00CCFF"/>
      <rgbColor rgb="FFCCFFFF"/>
      <rgbColor rgb="FFE2F0D9"/>
      <rgbColor rgb="FFFFE699"/>
      <rgbColor rgb="FF99CCFF"/>
      <rgbColor rgb="FFFF99CC"/>
      <rgbColor rgb="FFCC99FF"/>
      <rgbColor rgb="FFFDBFBF"/>
      <rgbColor rgb="FF2E75B6"/>
      <rgbColor rgb="FF33CCCC"/>
      <rgbColor rgb="FF99CC00"/>
      <rgbColor rgb="FFFFC000"/>
      <rgbColor rgb="FFFF9900"/>
      <rgbColor rgb="FFFF6600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22320</xdr:colOff>
      <xdr:row>0</xdr:row>
      <xdr:rowOff>0</xdr:rowOff>
    </xdr:from>
    <xdr:to>
      <xdr:col>2</xdr:col>
      <xdr:colOff>162720</xdr:colOff>
      <xdr:row>7</xdr:row>
      <xdr:rowOff>11880</xdr:rowOff>
    </xdr:to>
    <xdr:pic>
      <xdr:nvPicPr>
        <xdr:cNvPr id="2" name="Imag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263520" y="0"/>
          <a:ext cx="1419840" cy="12384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13</xdr:col>
      <xdr:colOff>0</xdr:colOff>
      <xdr:row>4</xdr:row>
      <xdr:rowOff>0</xdr:rowOff>
    </xdr:from>
    <xdr:to>
      <xdr:col>13</xdr:col>
      <xdr:colOff>304200</xdr:colOff>
      <xdr:row>5</xdr:row>
      <xdr:rowOff>128880</xdr:rowOff>
    </xdr:to>
    <xdr:sp macro="" textlink="">
      <xdr:nvSpPr>
        <xdr:cNvPr id="3" name="AutoShape 2"/>
        <xdr:cNvSpPr/>
      </xdr:nvSpPr>
      <xdr:spPr>
        <a:xfrm>
          <a:off x="14210640" y="700920"/>
          <a:ext cx="304200" cy="30420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11</xdr:col>
      <xdr:colOff>779400</xdr:colOff>
      <xdr:row>0</xdr:row>
      <xdr:rowOff>0</xdr:rowOff>
    </xdr:from>
    <xdr:to>
      <xdr:col>13</xdr:col>
      <xdr:colOff>1002960</xdr:colOff>
      <xdr:row>10</xdr:row>
      <xdr:rowOff>34920</xdr:rowOff>
    </xdr:to>
    <xdr:pic>
      <xdr:nvPicPr>
        <xdr:cNvPr id="4" name="Image 2"/>
        <xdr:cNvPicPr/>
      </xdr:nvPicPr>
      <xdr:blipFill>
        <a:blip xmlns:r="http://schemas.openxmlformats.org/officeDocument/2006/relationships" r:embed="rId2"/>
        <a:stretch/>
      </xdr:blipFill>
      <xdr:spPr>
        <a:xfrm>
          <a:off x="12772440" y="0"/>
          <a:ext cx="2441160" cy="180252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219240</xdr:colOff>
      <xdr:row>0</xdr:row>
      <xdr:rowOff>76320</xdr:rowOff>
    </xdr:from>
    <xdr:to>
      <xdr:col>2</xdr:col>
      <xdr:colOff>457920</xdr:colOff>
      <xdr:row>7</xdr:row>
      <xdr:rowOff>88200</xdr:rowOff>
    </xdr:to>
    <xdr:pic>
      <xdr:nvPicPr>
        <xdr:cNvPr id="3" name="Imag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400680" y="76320"/>
          <a:ext cx="1407600" cy="12384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11</xdr:col>
      <xdr:colOff>441000</xdr:colOff>
      <xdr:row>0</xdr:row>
      <xdr:rowOff>0</xdr:rowOff>
    </xdr:from>
    <xdr:to>
      <xdr:col>13</xdr:col>
      <xdr:colOff>538200</xdr:colOff>
      <xdr:row>9</xdr:row>
      <xdr:rowOff>102240</xdr:rowOff>
    </xdr:to>
    <xdr:pic>
      <xdr:nvPicPr>
        <xdr:cNvPr id="4" name="Image 2"/>
        <xdr:cNvPicPr/>
      </xdr:nvPicPr>
      <xdr:blipFill>
        <a:blip xmlns:r="http://schemas.openxmlformats.org/officeDocument/2006/relationships" r:embed="rId2"/>
        <a:stretch/>
      </xdr:blipFill>
      <xdr:spPr>
        <a:xfrm>
          <a:off x="11937960" y="0"/>
          <a:ext cx="2294640" cy="169452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119"/>
  <sheetViews>
    <sheetView tabSelected="1" zoomScale="70" zoomScaleNormal="70" workbookViewId="0">
      <selection activeCell="J40" sqref="J40"/>
    </sheetView>
  </sheetViews>
  <sheetFormatPr baseColWidth="10" defaultColWidth="10.7109375" defaultRowHeight="15" x14ac:dyDescent="0.25"/>
  <cols>
    <col min="1" max="1" width="3.42578125" customWidth="1"/>
    <col min="2" max="2" width="18.140625" customWidth="1"/>
    <col min="3" max="7" width="15.7109375" customWidth="1"/>
    <col min="8" max="8" width="17.42578125" customWidth="1"/>
    <col min="9" max="9" width="15.7109375" customWidth="1"/>
    <col min="10" max="10" width="19.140625" customWidth="1"/>
    <col min="11" max="11" width="17.5703125" customWidth="1"/>
    <col min="12" max="22" width="15.7109375" customWidth="1"/>
    <col min="23" max="23" width="17.140625" style="1" customWidth="1"/>
    <col min="24" max="24" width="20" style="1" customWidth="1"/>
    <col min="25" max="40" width="11.42578125" style="1" customWidth="1"/>
  </cols>
  <sheetData>
    <row r="1" spans="1:22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2">
        <f t="shared" ref="O1:O13" si="0">K36+L36</f>
        <v>27</v>
      </c>
      <c r="P1" s="1"/>
      <c r="Q1" s="1"/>
      <c r="R1" s="1"/>
      <c r="S1" s="1"/>
      <c r="T1" s="1"/>
      <c r="U1" s="1"/>
      <c r="V1" s="1"/>
    </row>
    <row r="2" spans="1:22" x14ac:dyDescent="0.25">
      <c r="A2" s="1"/>
      <c r="B2" s="1"/>
      <c r="C2" s="1"/>
      <c r="D2" s="1"/>
      <c r="E2" s="1"/>
      <c r="F2" s="1"/>
      <c r="G2" s="1"/>
      <c r="H2" s="1"/>
      <c r="I2" s="3" t="s">
        <v>0</v>
      </c>
      <c r="J2" s="1"/>
      <c r="K2" s="1"/>
      <c r="L2" s="1"/>
      <c r="M2" s="2">
        <v>0.5</v>
      </c>
      <c r="N2" s="2"/>
      <c r="O2" s="2">
        <f t="shared" si="0"/>
        <v>0</v>
      </c>
      <c r="P2" s="1"/>
      <c r="Q2" s="1"/>
      <c r="R2" s="1"/>
      <c r="S2" s="1"/>
      <c r="T2" s="1"/>
      <c r="U2" s="1"/>
      <c r="V2" s="1"/>
    </row>
    <row r="3" spans="1:22" x14ac:dyDescent="0.25">
      <c r="A3" s="1"/>
      <c r="B3" s="1"/>
      <c r="C3" s="1"/>
      <c r="D3" s="1"/>
      <c r="E3" s="1"/>
      <c r="F3" s="1"/>
      <c r="G3" s="1"/>
      <c r="H3" s="1"/>
      <c r="I3" s="3" t="s">
        <v>1</v>
      </c>
      <c r="J3" s="1"/>
      <c r="K3" s="1"/>
      <c r="L3" s="1"/>
      <c r="M3" s="2">
        <v>1</v>
      </c>
      <c r="N3" s="2">
        <v>1</v>
      </c>
      <c r="O3" s="2">
        <f t="shared" si="0"/>
        <v>0</v>
      </c>
      <c r="P3" s="1"/>
      <c r="Q3" s="1"/>
      <c r="R3" s="1"/>
      <c r="S3" s="1"/>
      <c r="T3" s="1"/>
      <c r="U3" s="1"/>
      <c r="V3" s="1"/>
    </row>
    <row r="4" spans="1:22" x14ac:dyDescent="0.25">
      <c r="A4" s="1"/>
      <c r="B4" s="1"/>
      <c r="C4" s="1"/>
      <c r="D4" s="1"/>
      <c r="E4" s="1"/>
      <c r="F4" s="1"/>
      <c r="G4" s="1"/>
      <c r="H4" s="1"/>
      <c r="I4" s="4" t="s">
        <v>2</v>
      </c>
      <c r="J4" s="1"/>
      <c r="K4" s="1"/>
      <c r="L4" s="1"/>
      <c r="M4" s="2">
        <v>1.5</v>
      </c>
      <c r="N4" s="2">
        <v>2</v>
      </c>
      <c r="O4" s="2">
        <f t="shared" si="0"/>
        <v>0</v>
      </c>
      <c r="P4" s="1"/>
      <c r="Q4" s="1"/>
      <c r="R4" s="1"/>
      <c r="S4" s="1"/>
      <c r="T4" s="1"/>
      <c r="U4" s="1"/>
      <c r="V4" s="1"/>
    </row>
    <row r="5" spans="1:22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5" t="s">
        <v>3</v>
      </c>
      <c r="O5" s="2">
        <f t="shared" si="0"/>
        <v>0</v>
      </c>
      <c r="P5" s="1"/>
      <c r="Q5" s="1"/>
      <c r="R5" s="1"/>
      <c r="S5" s="1"/>
      <c r="T5" s="1"/>
      <c r="U5" s="1"/>
      <c r="V5" s="1"/>
    </row>
    <row r="6" spans="1:22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2" t="s">
        <v>4</v>
      </c>
      <c r="O6" s="2">
        <f t="shared" si="0"/>
        <v>0</v>
      </c>
      <c r="P6" s="1"/>
      <c r="Q6" s="1"/>
      <c r="R6" s="1"/>
      <c r="S6" s="1"/>
      <c r="T6" s="1"/>
      <c r="U6" s="1"/>
      <c r="V6" s="1"/>
    </row>
    <row r="7" spans="1:22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2"/>
      <c r="O7" s="2">
        <f t="shared" si="0"/>
        <v>0</v>
      </c>
      <c r="P7" s="1"/>
      <c r="Q7" s="1"/>
      <c r="R7" s="1"/>
      <c r="S7" s="1"/>
      <c r="T7" s="1"/>
      <c r="U7" s="1"/>
      <c r="V7" s="1"/>
    </row>
    <row r="8" spans="1:22" ht="15.75" x14ac:dyDescent="0.25">
      <c r="A8" s="1"/>
      <c r="B8" s="6" t="s">
        <v>5</v>
      </c>
      <c r="C8" s="227"/>
      <c r="D8" s="227"/>
      <c r="E8" s="227"/>
      <c r="F8" s="227"/>
      <c r="G8" s="1"/>
      <c r="H8" s="1"/>
      <c r="I8" s="1"/>
      <c r="J8" s="1"/>
      <c r="K8" s="1"/>
      <c r="L8" s="1"/>
      <c r="M8" s="1"/>
      <c r="N8" s="1"/>
      <c r="O8" s="2">
        <f t="shared" si="0"/>
        <v>0</v>
      </c>
      <c r="P8" s="1"/>
      <c r="Q8" s="1"/>
      <c r="R8" s="1"/>
      <c r="S8" s="1"/>
      <c r="T8" s="1"/>
      <c r="U8" s="1"/>
      <c r="V8" s="1"/>
    </row>
    <row r="9" spans="1:22" x14ac:dyDescent="0.25">
      <c r="A9" s="1"/>
      <c r="B9" s="8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2">
        <f t="shared" si="0"/>
        <v>0</v>
      </c>
      <c r="P9" s="1"/>
      <c r="Q9" s="1"/>
      <c r="R9" s="1"/>
      <c r="S9" s="1"/>
      <c r="T9" s="1"/>
      <c r="U9" s="1"/>
      <c r="V9" s="1"/>
    </row>
    <row r="10" spans="1:22" x14ac:dyDescent="0.25">
      <c r="A10" s="1"/>
      <c r="B10" s="9"/>
      <c r="C10" s="1" t="s">
        <v>6</v>
      </c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2">
        <f t="shared" si="0"/>
        <v>0</v>
      </c>
      <c r="P10" s="1"/>
      <c r="Q10" s="1"/>
      <c r="R10" s="1"/>
      <c r="S10" s="1"/>
      <c r="T10" s="1"/>
      <c r="U10" s="1"/>
      <c r="V10" s="1"/>
    </row>
    <row r="11" spans="1:22" x14ac:dyDescent="0.25">
      <c r="A11" s="1"/>
      <c r="B11" s="10"/>
      <c r="C11" s="11" t="s">
        <v>7</v>
      </c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2">
        <f t="shared" si="0"/>
        <v>0</v>
      </c>
      <c r="P11" s="1"/>
      <c r="Q11" s="1"/>
      <c r="R11" s="1"/>
      <c r="S11" s="1"/>
      <c r="T11" s="1"/>
      <c r="U11" s="1"/>
      <c r="V11" s="1"/>
    </row>
    <row r="12" spans="1:22" x14ac:dyDescent="0.25">
      <c r="A12" s="1"/>
      <c r="B12" s="12" t="s">
        <v>8</v>
      </c>
      <c r="C12" s="8" t="s">
        <v>9</v>
      </c>
      <c r="D12" s="1"/>
      <c r="E12" s="1"/>
      <c r="F12" s="13"/>
      <c r="G12" s="1" t="s">
        <v>10</v>
      </c>
      <c r="H12" s="1"/>
      <c r="I12" s="1"/>
      <c r="J12" s="1"/>
      <c r="K12" s="1"/>
      <c r="L12" s="1"/>
      <c r="M12" s="1"/>
      <c r="N12" s="1"/>
      <c r="O12" s="2">
        <f t="shared" si="0"/>
        <v>0</v>
      </c>
      <c r="P12" s="1"/>
      <c r="Q12" s="1"/>
      <c r="R12" s="1"/>
      <c r="S12" s="1"/>
      <c r="T12" s="1"/>
      <c r="U12" s="1"/>
      <c r="V12" s="1"/>
    </row>
    <row r="13" spans="1:22" x14ac:dyDescent="0.25">
      <c r="A13" s="1"/>
      <c r="B13" s="14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2">
        <f t="shared" si="0"/>
        <v>0</v>
      </c>
      <c r="P13" s="1"/>
      <c r="Q13" s="1"/>
      <c r="R13" s="1"/>
      <c r="S13" s="1"/>
      <c r="T13" s="1"/>
      <c r="U13" s="1"/>
      <c r="V13" s="1"/>
    </row>
    <row r="14" spans="1:22" ht="18.75" x14ac:dyDescent="0.3">
      <c r="A14" s="1" t="s">
        <v>11</v>
      </c>
      <c r="B14" s="15" t="s">
        <v>12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2" x14ac:dyDescent="0.25">
      <c r="A15" s="1"/>
      <c r="B15" s="8"/>
      <c r="C15" s="8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 ht="41.25" customHeight="1" x14ac:dyDescent="0.25">
      <c r="A16" s="16"/>
      <c r="B16" s="228" t="s">
        <v>13</v>
      </c>
      <c r="C16" s="228"/>
      <c r="D16" s="229" t="s">
        <v>14</v>
      </c>
      <c r="E16" s="229"/>
      <c r="F16" s="229"/>
      <c r="G16" s="229"/>
      <c r="H16" s="229"/>
      <c r="I16" s="229"/>
      <c r="J16" s="229"/>
      <c r="K16" s="17" t="s">
        <v>15</v>
      </c>
      <c r="L16" s="16"/>
      <c r="M16" s="16"/>
      <c r="N16" s="16"/>
      <c r="O16" s="16"/>
      <c r="P16" s="16"/>
      <c r="Q16" s="16">
        <f>SUM(J36:L36)</f>
        <v>96</v>
      </c>
      <c r="R16" s="16"/>
      <c r="S16" s="16"/>
      <c r="T16" s="16"/>
      <c r="U16" s="16"/>
      <c r="V16" s="16"/>
    </row>
    <row r="17" spans="1:40" ht="45" customHeight="1" x14ac:dyDescent="0.25">
      <c r="A17" s="18"/>
      <c r="B17" s="19" t="s">
        <v>16</v>
      </c>
      <c r="C17" s="20" t="s">
        <v>17</v>
      </c>
      <c r="D17" s="21" t="s">
        <v>18</v>
      </c>
      <c r="E17" s="20" t="s">
        <v>19</v>
      </c>
      <c r="F17" s="20" t="s">
        <v>20</v>
      </c>
      <c r="G17" s="22" t="s">
        <v>21</v>
      </c>
      <c r="H17" s="20" t="s">
        <v>22</v>
      </c>
      <c r="I17" s="19" t="s">
        <v>23</v>
      </c>
      <c r="J17" s="19" t="s">
        <v>24</v>
      </c>
      <c r="K17" s="21" t="s">
        <v>25</v>
      </c>
      <c r="L17" s="18"/>
      <c r="M17" s="18"/>
      <c r="N17" s="18"/>
      <c r="O17" s="23"/>
      <c r="P17" s="18"/>
      <c r="Q17" s="18"/>
      <c r="R17" s="18"/>
      <c r="S17" s="18"/>
      <c r="T17" s="18"/>
      <c r="U17" s="18"/>
      <c r="V17" s="18"/>
    </row>
    <row r="18" spans="1:40" s="34" customFormat="1" ht="15.75" x14ac:dyDescent="0.25">
      <c r="A18" s="24"/>
      <c r="B18" s="25" t="s">
        <v>26</v>
      </c>
      <c r="C18" s="26" t="s">
        <v>26</v>
      </c>
      <c r="D18" s="27">
        <v>100</v>
      </c>
      <c r="E18" s="25">
        <v>1</v>
      </c>
      <c r="F18" s="28">
        <f t="shared" ref="F18:F27" si="1">IF(C18="","",IF(OR(E18=1),D18,2*D18))</f>
        <v>100</v>
      </c>
      <c r="G18" s="29">
        <v>1</v>
      </c>
      <c r="H18" s="43">
        <f t="shared" ref="H18:H27" si="2">IF(G18="","",F18*1/G18)</f>
        <v>100</v>
      </c>
      <c r="I18" s="30">
        <v>19</v>
      </c>
      <c r="J18" s="31">
        <f t="shared" ref="J18:J27" si="3">IF(F18="","",H18-I18)</f>
        <v>81</v>
      </c>
      <c r="K18" s="32">
        <f t="shared" ref="K18:K27" si="4">IF(C18="","",IF(OR(E18=1),D18,2*D18)*0.001)</f>
        <v>0.1</v>
      </c>
      <c r="L18" s="6"/>
      <c r="M18" s="6"/>
      <c r="N18" s="6"/>
      <c r="O18" s="33">
        <f t="shared" ref="O18:O27" si="5">SUM(J36:L36)</f>
        <v>96</v>
      </c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</row>
    <row r="19" spans="1:40" s="34" customFormat="1" ht="15.75" x14ac:dyDescent="0.25">
      <c r="A19" s="24"/>
      <c r="B19" s="25"/>
      <c r="C19" s="26"/>
      <c r="D19" s="27"/>
      <c r="E19" s="25"/>
      <c r="F19" s="28" t="str">
        <f t="shared" si="1"/>
        <v/>
      </c>
      <c r="G19" s="29"/>
      <c r="H19" s="43" t="str">
        <f t="shared" si="2"/>
        <v/>
      </c>
      <c r="I19" s="30"/>
      <c r="J19" s="31" t="str">
        <f t="shared" si="3"/>
        <v/>
      </c>
      <c r="K19" s="32" t="str">
        <f t="shared" si="4"/>
        <v/>
      </c>
      <c r="L19" s="6"/>
      <c r="M19" s="6"/>
      <c r="N19" s="6"/>
      <c r="O19" s="33">
        <f t="shared" si="5"/>
        <v>0</v>
      </c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</row>
    <row r="20" spans="1:40" s="34" customFormat="1" ht="15.75" x14ac:dyDescent="0.25">
      <c r="A20" s="24"/>
      <c r="B20" s="35"/>
      <c r="C20" s="36"/>
      <c r="D20" s="37"/>
      <c r="E20" s="35"/>
      <c r="F20" s="28" t="str">
        <f t="shared" si="1"/>
        <v/>
      </c>
      <c r="G20" s="38"/>
      <c r="H20" s="43" t="str">
        <f t="shared" si="2"/>
        <v/>
      </c>
      <c r="I20" s="40"/>
      <c r="J20" s="31" t="str">
        <f t="shared" si="3"/>
        <v/>
      </c>
      <c r="K20" s="32" t="str">
        <f t="shared" si="4"/>
        <v/>
      </c>
      <c r="L20" s="6"/>
      <c r="M20" s="6"/>
      <c r="N20" s="6"/>
      <c r="O20" s="33">
        <f t="shared" si="5"/>
        <v>0</v>
      </c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</row>
    <row r="21" spans="1:40" s="34" customFormat="1" ht="15.75" x14ac:dyDescent="0.25">
      <c r="A21" s="24"/>
      <c r="B21" s="35"/>
      <c r="C21" s="36"/>
      <c r="D21" s="42"/>
      <c r="E21" s="35"/>
      <c r="F21" s="28" t="str">
        <f t="shared" si="1"/>
        <v/>
      </c>
      <c r="G21" s="38"/>
      <c r="H21" s="43" t="str">
        <f t="shared" si="2"/>
        <v/>
      </c>
      <c r="I21" s="40"/>
      <c r="J21" s="31" t="str">
        <f t="shared" si="3"/>
        <v/>
      </c>
      <c r="K21" s="32" t="str">
        <f t="shared" si="4"/>
        <v/>
      </c>
      <c r="L21" s="6"/>
      <c r="M21" s="6"/>
      <c r="N21" s="6"/>
      <c r="O21" s="33">
        <f t="shared" si="5"/>
        <v>0</v>
      </c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</row>
    <row r="22" spans="1:40" s="34" customFormat="1" ht="15.75" x14ac:dyDescent="0.25">
      <c r="A22" s="24"/>
      <c r="B22" s="35"/>
      <c r="C22" s="36"/>
      <c r="D22" s="44"/>
      <c r="E22" s="35"/>
      <c r="F22" s="28" t="str">
        <f t="shared" si="1"/>
        <v/>
      </c>
      <c r="G22" s="38"/>
      <c r="H22" s="41" t="str">
        <f t="shared" si="2"/>
        <v/>
      </c>
      <c r="I22" s="40"/>
      <c r="J22" s="31" t="str">
        <f t="shared" si="3"/>
        <v/>
      </c>
      <c r="K22" s="32" t="str">
        <f t="shared" si="4"/>
        <v/>
      </c>
      <c r="L22" s="6"/>
      <c r="M22" s="6"/>
      <c r="N22" s="6"/>
      <c r="O22" s="33">
        <f t="shared" si="5"/>
        <v>0</v>
      </c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</row>
    <row r="23" spans="1:40" s="34" customFormat="1" ht="15.75" x14ac:dyDescent="0.25">
      <c r="A23" s="24"/>
      <c r="B23" s="35"/>
      <c r="C23" s="36"/>
      <c r="D23" s="45"/>
      <c r="E23" s="35"/>
      <c r="F23" s="28" t="str">
        <f t="shared" si="1"/>
        <v/>
      </c>
      <c r="G23" s="38"/>
      <c r="H23" s="46" t="str">
        <f t="shared" si="2"/>
        <v/>
      </c>
      <c r="I23" s="40"/>
      <c r="J23" s="31" t="str">
        <f t="shared" si="3"/>
        <v/>
      </c>
      <c r="K23" s="32" t="str">
        <f t="shared" si="4"/>
        <v/>
      </c>
      <c r="L23" s="6"/>
      <c r="M23" s="6"/>
      <c r="N23" s="6"/>
      <c r="O23" s="33">
        <f t="shared" si="5"/>
        <v>0</v>
      </c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</row>
    <row r="24" spans="1:40" s="34" customFormat="1" ht="15.75" x14ac:dyDescent="0.25">
      <c r="A24" s="24"/>
      <c r="B24" s="35"/>
      <c r="C24" s="36"/>
      <c r="D24" s="47"/>
      <c r="E24" s="35"/>
      <c r="F24" s="28" t="str">
        <f t="shared" si="1"/>
        <v/>
      </c>
      <c r="G24" s="38"/>
      <c r="H24" s="43" t="str">
        <f t="shared" si="2"/>
        <v/>
      </c>
      <c r="I24" s="40"/>
      <c r="J24" s="31" t="str">
        <f t="shared" si="3"/>
        <v/>
      </c>
      <c r="K24" s="32" t="str">
        <f t="shared" si="4"/>
        <v/>
      </c>
      <c r="L24" s="6"/>
      <c r="M24" s="6"/>
      <c r="N24" s="6"/>
      <c r="O24" s="33">
        <f t="shared" si="5"/>
        <v>0</v>
      </c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</row>
    <row r="25" spans="1:40" s="34" customFormat="1" ht="15.75" x14ac:dyDescent="0.25">
      <c r="A25" s="24"/>
      <c r="B25" s="35"/>
      <c r="C25" s="36"/>
      <c r="D25" s="45"/>
      <c r="E25" s="35"/>
      <c r="F25" s="28" t="str">
        <f t="shared" si="1"/>
        <v/>
      </c>
      <c r="G25" s="38"/>
      <c r="H25" s="41" t="str">
        <f t="shared" si="2"/>
        <v/>
      </c>
      <c r="I25" s="40"/>
      <c r="J25" s="31" t="str">
        <f t="shared" si="3"/>
        <v/>
      </c>
      <c r="K25" s="32" t="str">
        <f t="shared" si="4"/>
        <v/>
      </c>
      <c r="L25" s="6"/>
      <c r="M25" s="6"/>
      <c r="N25" s="6"/>
      <c r="O25" s="33">
        <f t="shared" si="5"/>
        <v>0</v>
      </c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</row>
    <row r="26" spans="1:40" s="34" customFormat="1" ht="15.75" x14ac:dyDescent="0.25">
      <c r="A26" s="24"/>
      <c r="B26" s="35"/>
      <c r="C26" s="36"/>
      <c r="D26" s="47"/>
      <c r="E26" s="35"/>
      <c r="F26" s="28" t="str">
        <f t="shared" si="1"/>
        <v/>
      </c>
      <c r="G26" s="38"/>
      <c r="H26" s="46" t="str">
        <f t="shared" si="2"/>
        <v/>
      </c>
      <c r="I26" s="40"/>
      <c r="J26" s="31" t="str">
        <f t="shared" si="3"/>
        <v/>
      </c>
      <c r="K26" s="32" t="str">
        <f t="shared" si="4"/>
        <v/>
      </c>
      <c r="L26" s="6"/>
      <c r="M26" s="6"/>
      <c r="N26" s="6"/>
      <c r="O26" s="33">
        <f t="shared" si="5"/>
        <v>0</v>
      </c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</row>
    <row r="27" spans="1:40" s="34" customFormat="1" ht="15.75" x14ac:dyDescent="0.25">
      <c r="A27" s="24"/>
      <c r="B27" s="35"/>
      <c r="C27" s="36"/>
      <c r="D27" s="48"/>
      <c r="E27" s="35"/>
      <c r="F27" s="28" t="str">
        <f t="shared" si="1"/>
        <v/>
      </c>
      <c r="G27" s="38"/>
      <c r="H27" s="39" t="str">
        <f t="shared" si="2"/>
        <v/>
      </c>
      <c r="I27" s="49"/>
      <c r="J27" s="31" t="str">
        <f t="shared" si="3"/>
        <v/>
      </c>
      <c r="K27" s="32" t="str">
        <f t="shared" si="4"/>
        <v/>
      </c>
      <c r="L27" s="6"/>
      <c r="M27" s="6"/>
      <c r="N27" s="6"/>
      <c r="O27" s="33">
        <f t="shared" si="5"/>
        <v>0</v>
      </c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</row>
    <row r="28" spans="1:40" s="34" customFormat="1" ht="15.75" x14ac:dyDescent="0.25">
      <c r="A28" s="6"/>
      <c r="B28" s="50" t="s">
        <v>27</v>
      </c>
      <c r="C28" s="51"/>
      <c r="D28" s="52">
        <f>SUM(D18:D27)</f>
        <v>100</v>
      </c>
      <c r="E28" s="52"/>
      <c r="F28" s="52">
        <f>SUM(F18:F27)</f>
        <v>100</v>
      </c>
      <c r="G28" s="52"/>
      <c r="H28" s="52">
        <f>SUM(H18:H27)</f>
        <v>100</v>
      </c>
      <c r="I28" s="52">
        <f>SUM(I18:I27)</f>
        <v>19</v>
      </c>
      <c r="J28" s="52">
        <f>SUM(J18:J27)</f>
        <v>81</v>
      </c>
      <c r="K28" s="52">
        <f>SUM(K18:K27)</f>
        <v>0.1</v>
      </c>
      <c r="L28" s="6"/>
      <c r="M28" s="6"/>
      <c r="N28" s="6"/>
      <c r="O28" s="33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</row>
    <row r="29" spans="1:40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53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40" ht="18.75" x14ac:dyDescent="0.3">
      <c r="A30" s="1"/>
      <c r="B30" s="15" t="s">
        <v>28</v>
      </c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40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40" x14ac:dyDescent="0.25">
      <c r="A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40" s="34" customFormat="1" ht="15.75" customHeight="1" x14ac:dyDescent="0.25">
      <c r="A33" s="6"/>
      <c r="B33" s="54"/>
      <c r="C33" s="54"/>
      <c r="D33" s="230" t="s">
        <v>29</v>
      </c>
      <c r="E33" s="230"/>
      <c r="F33" s="230"/>
      <c r="G33" s="230"/>
      <c r="H33" s="231" t="s">
        <v>30</v>
      </c>
      <c r="I33" s="231"/>
      <c r="J33" s="231"/>
      <c r="K33" s="231"/>
      <c r="L33" s="231"/>
      <c r="M33" s="231"/>
      <c r="N33" s="231"/>
      <c r="O33" s="231"/>
      <c r="P33" s="231"/>
      <c r="Q33" s="231"/>
      <c r="R33" s="231"/>
      <c r="S33" s="231"/>
      <c r="T33" s="231"/>
      <c r="U33" s="231"/>
      <c r="V33" s="231"/>
      <c r="W33" s="232" t="s">
        <v>31</v>
      </c>
      <c r="X33" s="232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</row>
    <row r="34" spans="1:40" s="34" customFormat="1" ht="63" customHeight="1" x14ac:dyDescent="0.25">
      <c r="A34" s="55"/>
      <c r="B34" s="233" t="s">
        <v>13</v>
      </c>
      <c r="C34" s="233"/>
      <c r="D34" s="56" t="s">
        <v>32</v>
      </c>
      <c r="E34" s="57" t="s">
        <v>33</v>
      </c>
      <c r="F34" s="56" t="s">
        <v>34</v>
      </c>
      <c r="G34" s="56" t="s">
        <v>35</v>
      </c>
      <c r="H34" s="58" t="s">
        <v>36</v>
      </c>
      <c r="I34" s="59" t="s">
        <v>37</v>
      </c>
      <c r="J34" s="234" t="s">
        <v>38</v>
      </c>
      <c r="K34" s="234"/>
      <c r="L34" s="234"/>
      <c r="M34" s="58" t="s">
        <v>39</v>
      </c>
      <c r="N34" s="58" t="s">
        <v>40</v>
      </c>
      <c r="O34" s="60" t="s">
        <v>41</v>
      </c>
      <c r="P34" s="234" t="s">
        <v>42</v>
      </c>
      <c r="Q34" s="234"/>
      <c r="R34" s="60" t="s">
        <v>43</v>
      </c>
      <c r="S34" s="235" t="s">
        <v>44</v>
      </c>
      <c r="T34" s="235"/>
      <c r="U34" s="60" t="s">
        <v>45</v>
      </c>
      <c r="V34" s="58" t="s">
        <v>46</v>
      </c>
      <c r="W34" s="58" t="s">
        <v>47</v>
      </c>
      <c r="X34" s="58" t="s">
        <v>48</v>
      </c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</row>
    <row r="35" spans="1:40" s="34" customFormat="1" ht="47.25" x14ac:dyDescent="0.25">
      <c r="A35" s="61"/>
      <c r="B35" s="62" t="s">
        <v>16</v>
      </c>
      <c r="C35" s="63" t="s">
        <v>17</v>
      </c>
      <c r="D35" s="64" t="s">
        <v>49</v>
      </c>
      <c r="E35" s="65" t="s">
        <v>49</v>
      </c>
      <c r="F35" s="66" t="s">
        <v>49</v>
      </c>
      <c r="G35" s="67" t="s">
        <v>49</v>
      </c>
      <c r="H35" s="63" t="s">
        <v>50</v>
      </c>
      <c r="I35" s="64" t="s">
        <v>49</v>
      </c>
      <c r="J35" s="68" t="s">
        <v>51</v>
      </c>
      <c r="K35" s="68" t="s">
        <v>52</v>
      </c>
      <c r="L35" s="68" t="s">
        <v>53</v>
      </c>
      <c r="M35" s="65" t="s">
        <v>49</v>
      </c>
      <c r="N35" s="65" t="s">
        <v>49</v>
      </c>
      <c r="O35" s="65" t="s">
        <v>49</v>
      </c>
      <c r="P35" s="64" t="s">
        <v>49</v>
      </c>
      <c r="Q35" s="68" t="s">
        <v>54</v>
      </c>
      <c r="R35" s="64" t="s">
        <v>49</v>
      </c>
      <c r="S35" s="64" t="s">
        <v>49</v>
      </c>
      <c r="T35" s="68" t="s">
        <v>54</v>
      </c>
      <c r="U35" s="69" t="s">
        <v>49</v>
      </c>
      <c r="V35" s="69" t="s">
        <v>49</v>
      </c>
      <c r="W35" s="70" t="s">
        <v>49</v>
      </c>
      <c r="X35" s="64" t="s">
        <v>49</v>
      </c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</row>
    <row r="36" spans="1:40" s="34" customFormat="1" ht="15.75" x14ac:dyDescent="0.25">
      <c r="A36" s="24"/>
      <c r="B36" s="71" t="str">
        <f>IF(B18="","",B18)</f>
        <v>a</v>
      </c>
      <c r="C36" s="113" t="str">
        <f>IF(C18="","",C18)</f>
        <v>a</v>
      </c>
      <c r="D36" s="73" t="s">
        <v>3</v>
      </c>
      <c r="E36" s="74" t="s">
        <v>3</v>
      </c>
      <c r="F36" s="75" t="s">
        <v>3</v>
      </c>
      <c r="G36" s="76" t="s">
        <v>3</v>
      </c>
      <c r="H36" s="71" t="s">
        <v>3</v>
      </c>
      <c r="I36" s="77" t="s">
        <v>3</v>
      </c>
      <c r="J36" s="78">
        <v>69</v>
      </c>
      <c r="K36" s="78">
        <v>23</v>
      </c>
      <c r="L36" s="78">
        <v>4</v>
      </c>
      <c r="M36" s="75" t="s">
        <v>3</v>
      </c>
      <c r="N36" s="74" t="s">
        <v>3</v>
      </c>
      <c r="O36" s="77" t="s">
        <v>3</v>
      </c>
      <c r="P36" s="81" t="s">
        <v>3</v>
      </c>
      <c r="Q36" s="82">
        <v>19</v>
      </c>
      <c r="R36" s="83" t="s">
        <v>3</v>
      </c>
      <c r="S36" s="75" t="s">
        <v>3</v>
      </c>
      <c r="T36" s="84">
        <v>20</v>
      </c>
      <c r="U36" s="75" t="s">
        <v>3</v>
      </c>
      <c r="V36" s="80" t="s">
        <v>3</v>
      </c>
      <c r="W36" s="74" t="s">
        <v>3</v>
      </c>
      <c r="X36" s="76" t="s">
        <v>3</v>
      </c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</row>
    <row r="37" spans="1:40" s="34" customFormat="1" ht="15.75" x14ac:dyDescent="0.25">
      <c r="A37" s="24"/>
      <c r="B37" s="71" t="str">
        <f>IF(B19="","",B19)</f>
        <v/>
      </c>
      <c r="C37" s="113" t="str">
        <f>IF(C19="","",C19)</f>
        <v/>
      </c>
      <c r="D37" s="73"/>
      <c r="E37" s="74"/>
      <c r="F37" s="75"/>
      <c r="G37" s="76"/>
      <c r="H37" s="71" t="str">
        <f>IF(C37="","","Oui")</f>
        <v/>
      </c>
      <c r="I37" s="77"/>
      <c r="J37" s="78"/>
      <c r="K37" s="78"/>
      <c r="L37" s="78"/>
      <c r="M37" s="75" t="s">
        <v>3</v>
      </c>
      <c r="N37" s="74"/>
      <c r="O37" s="77"/>
      <c r="P37" s="81"/>
      <c r="Q37" s="82"/>
      <c r="R37" s="83"/>
      <c r="S37" s="75"/>
      <c r="T37" s="84"/>
      <c r="U37" s="75"/>
      <c r="V37" s="80"/>
      <c r="W37" s="74"/>
      <c r="X37" s="7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</row>
    <row r="38" spans="1:40" s="34" customFormat="1" ht="15.75" x14ac:dyDescent="0.25">
      <c r="A38" s="24"/>
      <c r="B38" s="71" t="str">
        <f t="shared" ref="B38:C45" si="6">IF(B20="","",B20)</f>
        <v/>
      </c>
      <c r="C38" s="72" t="str">
        <f t="shared" si="6"/>
        <v/>
      </c>
      <c r="D38" s="73"/>
      <c r="E38" s="74"/>
      <c r="F38" s="75"/>
      <c r="G38" s="76"/>
      <c r="H38" s="71" t="str">
        <f>IF(C38="","","Oui")</f>
        <v/>
      </c>
      <c r="I38" s="77"/>
      <c r="J38" s="78"/>
      <c r="K38" s="78"/>
      <c r="L38" s="78"/>
      <c r="M38" s="77"/>
      <c r="N38" s="74"/>
      <c r="O38" s="77"/>
      <c r="P38" s="81"/>
      <c r="Q38" s="82"/>
      <c r="R38" s="83"/>
      <c r="S38" s="75"/>
      <c r="T38" s="79"/>
      <c r="U38" s="75"/>
      <c r="V38" s="80"/>
      <c r="W38" s="74"/>
      <c r="X38" s="7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</row>
    <row r="39" spans="1:40" s="34" customFormat="1" ht="15.75" x14ac:dyDescent="0.25">
      <c r="A39" s="24"/>
      <c r="B39" s="71" t="str">
        <f t="shared" si="6"/>
        <v/>
      </c>
      <c r="C39" s="72" t="str">
        <f t="shared" si="6"/>
        <v/>
      </c>
      <c r="D39" s="73"/>
      <c r="E39" s="74"/>
      <c r="F39" s="75"/>
      <c r="G39" s="76"/>
      <c r="H39" s="71" t="str">
        <f t="shared" ref="H39:H45" si="7">IF(C39="","","Oui")</f>
        <v/>
      </c>
      <c r="I39" s="77"/>
      <c r="J39" s="78"/>
      <c r="K39" s="78"/>
      <c r="L39" s="78"/>
      <c r="M39" s="77"/>
      <c r="N39" s="74"/>
      <c r="O39" s="77"/>
      <c r="P39" s="81"/>
      <c r="Q39" s="84"/>
      <c r="R39" s="83"/>
      <c r="S39" s="75"/>
      <c r="T39" s="84"/>
      <c r="U39" s="75"/>
      <c r="V39" s="80"/>
      <c r="W39" s="74"/>
      <c r="X39" s="7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</row>
    <row r="40" spans="1:40" s="34" customFormat="1" ht="15.75" x14ac:dyDescent="0.25">
      <c r="A40" s="24"/>
      <c r="B40" s="71" t="str">
        <f t="shared" si="6"/>
        <v/>
      </c>
      <c r="C40" s="72" t="str">
        <f t="shared" si="6"/>
        <v/>
      </c>
      <c r="D40" s="73"/>
      <c r="E40" s="74"/>
      <c r="F40" s="75"/>
      <c r="G40" s="76"/>
      <c r="H40" s="71" t="str">
        <f t="shared" si="7"/>
        <v/>
      </c>
      <c r="I40" s="75"/>
      <c r="J40" s="85"/>
      <c r="K40" s="85"/>
      <c r="L40" s="85"/>
      <c r="M40" s="75"/>
      <c r="N40" s="74"/>
      <c r="O40" s="77"/>
      <c r="P40" s="81"/>
      <c r="Q40" s="86"/>
      <c r="R40" s="83"/>
      <c r="S40" s="75"/>
      <c r="T40" s="79"/>
      <c r="U40" s="75"/>
      <c r="V40" s="80"/>
      <c r="W40" s="74"/>
      <c r="X40" s="7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</row>
    <row r="41" spans="1:40" s="34" customFormat="1" ht="15.75" x14ac:dyDescent="0.25">
      <c r="A41" s="24"/>
      <c r="B41" s="71" t="str">
        <f t="shared" si="6"/>
        <v/>
      </c>
      <c r="C41" s="72" t="str">
        <f t="shared" si="6"/>
        <v/>
      </c>
      <c r="D41" s="87"/>
      <c r="E41" s="88"/>
      <c r="F41" s="75"/>
      <c r="G41" s="89"/>
      <c r="H41" s="71" t="str">
        <f t="shared" si="7"/>
        <v/>
      </c>
      <c r="I41" s="90"/>
      <c r="J41" s="91"/>
      <c r="K41" s="92"/>
      <c r="L41" s="93"/>
      <c r="M41" s="90"/>
      <c r="N41" s="90"/>
      <c r="O41" s="88"/>
      <c r="P41" s="94"/>
      <c r="Q41" s="84"/>
      <c r="R41" s="95"/>
      <c r="S41" s="90"/>
      <c r="T41" s="84"/>
      <c r="U41" s="90"/>
      <c r="V41" s="80"/>
      <c r="W41" s="88"/>
      <c r="X41" s="89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</row>
    <row r="42" spans="1:40" s="34" customFormat="1" ht="15.75" x14ac:dyDescent="0.25">
      <c r="A42" s="24"/>
      <c r="B42" s="71" t="str">
        <f t="shared" si="6"/>
        <v/>
      </c>
      <c r="C42" s="72" t="str">
        <f t="shared" si="6"/>
        <v/>
      </c>
      <c r="D42" s="87"/>
      <c r="E42" s="88"/>
      <c r="F42" s="90"/>
      <c r="G42" s="89"/>
      <c r="H42" s="71" t="str">
        <f t="shared" si="7"/>
        <v/>
      </c>
      <c r="I42" s="90"/>
      <c r="J42" s="85"/>
      <c r="K42" s="91"/>
      <c r="L42" s="78"/>
      <c r="M42" s="90"/>
      <c r="N42" s="90"/>
      <c r="O42" s="88"/>
      <c r="P42" s="94"/>
      <c r="Q42" s="84"/>
      <c r="R42" s="95"/>
      <c r="S42" s="90"/>
      <c r="T42" s="82"/>
      <c r="U42" s="90"/>
      <c r="V42" s="80"/>
      <c r="W42" s="88"/>
      <c r="X42" s="89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</row>
    <row r="43" spans="1:40" s="34" customFormat="1" ht="15.75" x14ac:dyDescent="0.25">
      <c r="A43" s="24"/>
      <c r="B43" s="71" t="str">
        <f t="shared" si="6"/>
        <v/>
      </c>
      <c r="C43" s="72" t="str">
        <f t="shared" si="6"/>
        <v/>
      </c>
      <c r="D43" s="87"/>
      <c r="E43" s="88"/>
      <c r="F43" s="90"/>
      <c r="G43" s="89"/>
      <c r="H43" s="71" t="str">
        <f t="shared" si="7"/>
        <v/>
      </c>
      <c r="I43" s="90"/>
      <c r="J43" s="92"/>
      <c r="K43" s="96"/>
      <c r="L43" s="97"/>
      <c r="M43" s="90"/>
      <c r="N43" s="90"/>
      <c r="O43" s="88"/>
      <c r="P43" s="98"/>
      <c r="Q43" s="99"/>
      <c r="R43" s="95"/>
      <c r="S43" s="90"/>
      <c r="T43" s="84"/>
      <c r="U43" s="90"/>
      <c r="V43" s="80"/>
      <c r="W43" s="88"/>
      <c r="X43" s="89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</row>
    <row r="44" spans="1:40" s="34" customFormat="1" ht="15.75" x14ac:dyDescent="0.25">
      <c r="A44" s="24"/>
      <c r="B44" s="71" t="str">
        <f t="shared" si="6"/>
        <v/>
      </c>
      <c r="C44" s="72" t="str">
        <f t="shared" si="6"/>
        <v/>
      </c>
      <c r="D44" s="87"/>
      <c r="E44" s="88"/>
      <c r="F44" s="90"/>
      <c r="G44" s="89"/>
      <c r="H44" s="71" t="str">
        <f t="shared" si="7"/>
        <v/>
      </c>
      <c r="I44" s="75"/>
      <c r="J44" s="91"/>
      <c r="K44" s="85"/>
      <c r="L44" s="85"/>
      <c r="M44" s="75"/>
      <c r="N44" s="75"/>
      <c r="O44" s="88"/>
      <c r="P44" s="95"/>
      <c r="Q44" s="99"/>
      <c r="R44" s="75"/>
      <c r="S44" s="75"/>
      <c r="T44" s="79"/>
      <c r="U44" s="75"/>
      <c r="V44" s="80"/>
      <c r="W44" s="88"/>
      <c r="X44" s="89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</row>
    <row r="45" spans="1:40" s="34" customFormat="1" ht="15.75" x14ac:dyDescent="0.25">
      <c r="A45" s="6"/>
      <c r="B45" s="100" t="str">
        <f t="shared" si="6"/>
        <v/>
      </c>
      <c r="C45" s="101" t="str">
        <f t="shared" si="6"/>
        <v/>
      </c>
      <c r="D45" s="102"/>
      <c r="E45" s="103"/>
      <c r="F45" s="104"/>
      <c r="G45" s="105"/>
      <c r="H45" s="71" t="str">
        <f t="shared" si="7"/>
        <v/>
      </c>
      <c r="I45" s="103"/>
      <c r="J45" s="106"/>
      <c r="K45" s="106"/>
      <c r="L45" s="106"/>
      <c r="M45" s="103"/>
      <c r="N45" s="104"/>
      <c r="O45" s="103"/>
      <c r="P45" s="103"/>
      <c r="Q45" s="79"/>
      <c r="R45" s="104"/>
      <c r="S45" s="103"/>
      <c r="T45" s="107"/>
      <c r="U45" s="103"/>
      <c r="V45" s="105"/>
      <c r="W45" s="103"/>
      <c r="X45" s="108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</row>
    <row r="46" spans="1:40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8"/>
      <c r="P46" s="1"/>
      <c r="Q46" s="109"/>
      <c r="R46" s="1"/>
      <c r="S46" s="1"/>
      <c r="T46" s="109"/>
      <c r="U46" s="1"/>
      <c r="V46" s="1"/>
    </row>
    <row r="47" spans="1:40" ht="18.75" x14ac:dyDescent="0.3">
      <c r="A47" s="1"/>
      <c r="B47" s="15" t="s">
        <v>55</v>
      </c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</row>
    <row r="48" spans="1:40" x14ac:dyDescent="0.25">
      <c r="A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</row>
    <row r="49" spans="1:40" s="34" customFormat="1" ht="15.75" customHeight="1" x14ac:dyDescent="0.25">
      <c r="A49" s="6"/>
      <c r="B49" s="6"/>
      <c r="C49" s="6"/>
      <c r="D49" s="236" t="s">
        <v>29</v>
      </c>
      <c r="E49" s="236"/>
      <c r="F49" s="236"/>
      <c r="G49" s="236"/>
      <c r="H49" s="237" t="s">
        <v>30</v>
      </c>
      <c r="I49" s="237"/>
      <c r="J49" s="237"/>
      <c r="K49" s="237"/>
      <c r="L49" s="237"/>
      <c r="M49" s="237"/>
      <c r="N49" s="237"/>
      <c r="O49" s="237"/>
      <c r="P49" s="237"/>
      <c r="Q49" s="237"/>
      <c r="R49" s="237"/>
      <c r="S49" s="232" t="s">
        <v>31</v>
      </c>
      <c r="T49" s="232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</row>
    <row r="50" spans="1:40" s="34" customFormat="1" ht="32.25" customHeight="1" x14ac:dyDescent="0.25">
      <c r="A50" s="61"/>
      <c r="B50" s="238" t="s">
        <v>13</v>
      </c>
      <c r="C50" s="238"/>
      <c r="D50" s="239" t="s">
        <v>32</v>
      </c>
      <c r="E50" s="240" t="s">
        <v>56</v>
      </c>
      <c r="F50" s="240" t="s">
        <v>34</v>
      </c>
      <c r="G50" s="240" t="s">
        <v>35</v>
      </c>
      <c r="H50" s="239" t="s">
        <v>36</v>
      </c>
      <c r="I50" s="240" t="s">
        <v>57</v>
      </c>
      <c r="J50" s="240" t="s">
        <v>39</v>
      </c>
      <c r="K50" s="239" t="s">
        <v>40</v>
      </c>
      <c r="L50" s="239" t="s">
        <v>41</v>
      </c>
      <c r="M50" s="239" t="s">
        <v>58</v>
      </c>
      <c r="N50" s="239" t="s">
        <v>43</v>
      </c>
      <c r="O50" s="239" t="s">
        <v>59</v>
      </c>
      <c r="P50" s="239" t="s">
        <v>45</v>
      </c>
      <c r="Q50" s="239" t="s">
        <v>46</v>
      </c>
      <c r="R50" s="239" t="s">
        <v>37</v>
      </c>
      <c r="S50" s="241" t="s">
        <v>60</v>
      </c>
      <c r="T50" s="241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</row>
    <row r="51" spans="1:40" s="34" customFormat="1" ht="31.5" customHeight="1" x14ac:dyDescent="0.25">
      <c r="A51" s="111"/>
      <c r="B51" s="63" t="s">
        <v>16</v>
      </c>
      <c r="C51" s="63" t="s">
        <v>17</v>
      </c>
      <c r="D51" s="239"/>
      <c r="E51" s="240"/>
      <c r="F51" s="240"/>
      <c r="G51" s="240"/>
      <c r="H51" s="239"/>
      <c r="I51" s="240"/>
      <c r="J51" s="240"/>
      <c r="K51" s="239"/>
      <c r="L51" s="239"/>
      <c r="M51" s="239"/>
      <c r="N51" s="239"/>
      <c r="O51" s="239"/>
      <c r="P51" s="239"/>
      <c r="Q51" s="239"/>
      <c r="R51" s="239"/>
      <c r="S51" s="110" t="s">
        <v>60</v>
      </c>
      <c r="T51" s="112" t="s">
        <v>61</v>
      </c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</row>
    <row r="52" spans="1:40" s="34" customFormat="1" ht="15.75" x14ac:dyDescent="0.25">
      <c r="A52" s="24"/>
      <c r="B52" s="113" t="str">
        <f t="shared" ref="B52:C60" si="8">IF(B18="","",B18)</f>
        <v>a</v>
      </c>
      <c r="C52" s="113" t="str">
        <f t="shared" si="8"/>
        <v>a</v>
      </c>
      <c r="D52" s="114">
        <f t="shared" ref="D52:D60" si="9">IF(C52="","",IF(D36="Oui",talus*D18,0))</f>
        <v>469.00000000000006</v>
      </c>
      <c r="E52" s="115">
        <f>IF(C52="","",IF(E36="Oui",IF(E18=1,ben1r*D18,ben2r*D18),0))</f>
        <v>70</v>
      </c>
      <c r="F52" s="116">
        <f t="shared" ref="F52:F60" si="10">IF(C52="","",IF(F36="Oui",barb*D18,0))</f>
        <v>450</v>
      </c>
      <c r="G52" s="117">
        <f t="shared" ref="G52:G60" si="11">IF(C52="","",IF(G36="Oui",elec*D18,0))</f>
        <v>150</v>
      </c>
      <c r="H52" s="116">
        <f t="shared" ref="H52:H60" si="12">IF(C52="","",IF(H36="Oui",IF(E18=1,prep1r*D18,prep2r*D18),0))</f>
        <v>229</v>
      </c>
      <c r="I52" s="115">
        <f t="shared" ref="I52:I60" si="13">IF(C52="","",IF(E18=1,J36*plant1r+K36*plantvl1r+L36*plantmfr1r,J36*plant2r+K36*plantvl2r+L36*plantmfr2r))</f>
        <v>154.79</v>
      </c>
      <c r="J52" s="115">
        <f t="shared" ref="J52:J60" si="14">IF(C52="","",IF(M36="Non",0,IF(E18=1,D18*miseplant1r,D18*miseplant2r)))</f>
        <v>185</v>
      </c>
      <c r="K52" s="115">
        <f t="shared" ref="K52:K60" si="15">IF(D52="","",IF(N36="Non",0,IF(E18=1,D18*paill1r,D18*paill2r)))</f>
        <v>250</v>
      </c>
      <c r="L52" s="116">
        <f t="shared" ref="L52:L60" si="16">IF(D52="","",IF(O36="Non",0,IF(E18=1,D18*posepaill1r,D18*posepaill2r)))</f>
        <v>182</v>
      </c>
      <c r="M52" s="116">
        <f t="shared" ref="M52:M60" si="17">IF(C52="","",IF(P36="Oui",(IF(E18=1,protgg1r*Q36,protgg2r*Q36)),0))</f>
        <v>53.199999999999996</v>
      </c>
      <c r="N52" s="116">
        <f t="shared" ref="N52:N60" si="18">IF(C52="","",IF(R36="Oui",IF(E18=1,posegg1r*Q36,posegg2r*Q36),0))</f>
        <v>38.569999999999993</v>
      </c>
      <c r="O52" s="118">
        <f t="shared" ref="O52:O60" si="19">IF(C52="","",IF(S36="Oui",(IF(E18=1,protpg1r*T36,protpg2r*T36)),0))</f>
        <v>17.8</v>
      </c>
      <c r="P52" s="118">
        <f t="shared" ref="P52:P60" si="20">IF(C52="","",IF(R36="Oui",IF(E18=1,posepg1r*T36,posepg2r*T36),0))</f>
        <v>26.6</v>
      </c>
      <c r="Q52" s="116">
        <f t="shared" ref="Q52:Q60" si="21">IF(C52="","",IF(V36="Oui",IF(E18=1,F18*tric1r,F18*tric2r),0))</f>
        <v>72</v>
      </c>
      <c r="R52" s="117">
        <f>IF(C52="","",IF(I36="Non",0,IF(E18="Oui",tricpep1r*F18,tricpep2r*F18)))</f>
        <v>28.999999999999996</v>
      </c>
      <c r="S52" s="114">
        <f t="shared" ref="S52:S60" si="22">IF(C52="","",IF(W36="Oui",IF(E18=1,ent1r*F18,ent2r*F18),0))</f>
        <v>112.99999999999999</v>
      </c>
      <c r="T52" s="119">
        <f t="shared" ref="T52:T60" si="23">IF(C52="","",IF(X36="Oui",IF(E18=1,taille1r*F18,taille2r*F18),0))</f>
        <v>91</v>
      </c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</row>
    <row r="53" spans="1:40" s="34" customFormat="1" ht="15.75" x14ac:dyDescent="0.25">
      <c r="A53" s="24"/>
      <c r="B53" s="113" t="str">
        <f>IF(B19="","",B19)</f>
        <v/>
      </c>
      <c r="C53" s="113" t="str">
        <f>IF(C19="","",C19)</f>
        <v/>
      </c>
      <c r="D53" s="114" t="str">
        <f t="shared" si="9"/>
        <v/>
      </c>
      <c r="E53" s="115" t="str">
        <f t="shared" ref="E53:E60" si="24">IF(C53="","",IF(E37="Non",0,IF(E19=1,ben1r*D19,ben2r*D19)))</f>
        <v/>
      </c>
      <c r="F53" s="116" t="str">
        <f t="shared" si="10"/>
        <v/>
      </c>
      <c r="G53" s="117" t="str">
        <f t="shared" si="11"/>
        <v/>
      </c>
      <c r="H53" s="116" t="str">
        <f t="shared" si="12"/>
        <v/>
      </c>
      <c r="I53" s="115" t="str">
        <f t="shared" si="13"/>
        <v/>
      </c>
      <c r="J53" s="115" t="str">
        <f t="shared" si="14"/>
        <v/>
      </c>
      <c r="K53" s="115" t="str">
        <f t="shared" si="15"/>
        <v/>
      </c>
      <c r="L53" s="116" t="str">
        <f t="shared" si="16"/>
        <v/>
      </c>
      <c r="M53" s="116" t="str">
        <f t="shared" si="17"/>
        <v/>
      </c>
      <c r="N53" s="116" t="str">
        <f t="shared" si="18"/>
        <v/>
      </c>
      <c r="O53" s="118" t="str">
        <f t="shared" si="19"/>
        <v/>
      </c>
      <c r="P53" s="115" t="str">
        <f t="shared" si="20"/>
        <v/>
      </c>
      <c r="Q53" s="116" t="str">
        <f t="shared" si="21"/>
        <v/>
      </c>
      <c r="R53" s="117" t="str">
        <f t="shared" ref="R53:R60" si="25">IF(C53="","",IF(I37="Oui",IF(E19="Oui",tricpep1r*F19,tricpep2r*F19),0))</f>
        <v/>
      </c>
      <c r="S53" s="114" t="str">
        <f t="shared" si="22"/>
        <v/>
      </c>
      <c r="T53" s="119" t="str">
        <f t="shared" si="23"/>
        <v/>
      </c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</row>
    <row r="54" spans="1:40" s="34" customFormat="1" ht="15.75" x14ac:dyDescent="0.25">
      <c r="A54" s="24"/>
      <c r="B54" s="113" t="str">
        <f t="shared" si="8"/>
        <v/>
      </c>
      <c r="C54" s="113" t="str">
        <f t="shared" si="8"/>
        <v/>
      </c>
      <c r="D54" s="114" t="str">
        <f t="shared" si="9"/>
        <v/>
      </c>
      <c r="E54" s="115" t="str">
        <f t="shared" si="24"/>
        <v/>
      </c>
      <c r="F54" s="116" t="str">
        <f t="shared" si="10"/>
        <v/>
      </c>
      <c r="G54" s="117" t="str">
        <f t="shared" si="11"/>
        <v/>
      </c>
      <c r="H54" s="116" t="str">
        <f t="shared" si="12"/>
        <v/>
      </c>
      <c r="I54" s="115" t="str">
        <f t="shared" si="13"/>
        <v/>
      </c>
      <c r="J54" s="115" t="str">
        <f t="shared" si="14"/>
        <v/>
      </c>
      <c r="K54" s="115" t="str">
        <f t="shared" si="15"/>
        <v/>
      </c>
      <c r="L54" s="116" t="str">
        <f t="shared" si="16"/>
        <v/>
      </c>
      <c r="M54" s="116" t="str">
        <f t="shared" si="17"/>
        <v/>
      </c>
      <c r="N54" s="116" t="str">
        <f t="shared" si="18"/>
        <v/>
      </c>
      <c r="O54" s="115" t="str">
        <f t="shared" si="19"/>
        <v/>
      </c>
      <c r="P54" s="115" t="str">
        <f t="shared" si="20"/>
        <v/>
      </c>
      <c r="Q54" s="116" t="str">
        <f t="shared" si="21"/>
        <v/>
      </c>
      <c r="R54" s="117" t="str">
        <f t="shared" si="25"/>
        <v/>
      </c>
      <c r="S54" s="114" t="str">
        <f t="shared" si="22"/>
        <v/>
      </c>
      <c r="T54" s="119" t="str">
        <f t="shared" si="23"/>
        <v/>
      </c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</row>
    <row r="55" spans="1:40" s="34" customFormat="1" ht="15.75" x14ac:dyDescent="0.25">
      <c r="A55" s="24"/>
      <c r="B55" s="113" t="str">
        <f t="shared" si="8"/>
        <v/>
      </c>
      <c r="C55" s="113" t="str">
        <f t="shared" si="8"/>
        <v/>
      </c>
      <c r="D55" s="114" t="str">
        <f t="shared" si="9"/>
        <v/>
      </c>
      <c r="E55" s="115" t="str">
        <f t="shared" si="24"/>
        <v/>
      </c>
      <c r="F55" s="116" t="str">
        <f t="shared" si="10"/>
        <v/>
      </c>
      <c r="G55" s="117" t="str">
        <f t="shared" si="11"/>
        <v/>
      </c>
      <c r="H55" s="116" t="str">
        <f t="shared" si="12"/>
        <v/>
      </c>
      <c r="I55" s="115" t="str">
        <f t="shared" si="13"/>
        <v/>
      </c>
      <c r="J55" s="115" t="str">
        <f t="shared" si="14"/>
        <v/>
      </c>
      <c r="K55" s="115" t="str">
        <f t="shared" si="15"/>
        <v/>
      </c>
      <c r="L55" s="116" t="str">
        <f t="shared" si="16"/>
        <v/>
      </c>
      <c r="M55" s="116" t="str">
        <f t="shared" si="17"/>
        <v/>
      </c>
      <c r="N55" s="116" t="str">
        <f t="shared" si="18"/>
        <v/>
      </c>
      <c r="O55" s="115" t="str">
        <f t="shared" si="19"/>
        <v/>
      </c>
      <c r="P55" s="115" t="str">
        <f t="shared" si="20"/>
        <v/>
      </c>
      <c r="Q55" s="116" t="str">
        <f t="shared" si="21"/>
        <v/>
      </c>
      <c r="R55" s="117" t="str">
        <f t="shared" si="25"/>
        <v/>
      </c>
      <c r="S55" s="114" t="str">
        <f t="shared" si="22"/>
        <v/>
      </c>
      <c r="T55" s="119" t="str">
        <f t="shared" si="23"/>
        <v/>
      </c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</row>
    <row r="56" spans="1:40" s="34" customFormat="1" ht="15.75" x14ac:dyDescent="0.25">
      <c r="A56" s="24"/>
      <c r="B56" s="113" t="str">
        <f t="shared" si="8"/>
        <v/>
      </c>
      <c r="C56" s="113" t="str">
        <f t="shared" si="8"/>
        <v/>
      </c>
      <c r="D56" s="114" t="str">
        <f t="shared" si="9"/>
        <v/>
      </c>
      <c r="E56" s="115" t="str">
        <f t="shared" si="24"/>
        <v/>
      </c>
      <c r="F56" s="116" t="str">
        <f t="shared" si="10"/>
        <v/>
      </c>
      <c r="G56" s="117" t="str">
        <f t="shared" si="11"/>
        <v/>
      </c>
      <c r="H56" s="116" t="str">
        <f t="shared" si="12"/>
        <v/>
      </c>
      <c r="I56" s="115" t="str">
        <f t="shared" si="13"/>
        <v/>
      </c>
      <c r="J56" s="115" t="str">
        <f t="shared" si="14"/>
        <v/>
      </c>
      <c r="K56" s="115" t="str">
        <f t="shared" si="15"/>
        <v/>
      </c>
      <c r="L56" s="116" t="str">
        <f t="shared" si="16"/>
        <v/>
      </c>
      <c r="M56" s="116" t="str">
        <f t="shared" si="17"/>
        <v/>
      </c>
      <c r="N56" s="116" t="str">
        <f t="shared" si="18"/>
        <v/>
      </c>
      <c r="O56" s="115" t="str">
        <f t="shared" si="19"/>
        <v/>
      </c>
      <c r="P56" s="115" t="str">
        <f t="shared" si="20"/>
        <v/>
      </c>
      <c r="Q56" s="116" t="str">
        <f t="shared" si="21"/>
        <v/>
      </c>
      <c r="R56" s="117" t="str">
        <f t="shared" si="25"/>
        <v/>
      </c>
      <c r="S56" s="114" t="str">
        <f t="shared" si="22"/>
        <v/>
      </c>
      <c r="T56" s="119" t="str">
        <f t="shared" si="23"/>
        <v/>
      </c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</row>
    <row r="57" spans="1:40" s="34" customFormat="1" ht="15.75" x14ac:dyDescent="0.25">
      <c r="A57" s="24"/>
      <c r="B57" s="113" t="str">
        <f t="shared" si="8"/>
        <v/>
      </c>
      <c r="C57" s="113" t="str">
        <f t="shared" si="8"/>
        <v/>
      </c>
      <c r="D57" s="114" t="str">
        <f t="shared" si="9"/>
        <v/>
      </c>
      <c r="E57" s="115" t="str">
        <f t="shared" si="24"/>
        <v/>
      </c>
      <c r="F57" s="116" t="str">
        <f t="shared" si="10"/>
        <v/>
      </c>
      <c r="G57" s="117" t="str">
        <f t="shared" si="11"/>
        <v/>
      </c>
      <c r="H57" s="116" t="str">
        <f t="shared" si="12"/>
        <v/>
      </c>
      <c r="I57" s="115" t="str">
        <f t="shared" si="13"/>
        <v/>
      </c>
      <c r="J57" s="115" t="str">
        <f t="shared" si="14"/>
        <v/>
      </c>
      <c r="K57" s="115" t="str">
        <f t="shared" si="15"/>
        <v/>
      </c>
      <c r="L57" s="116" t="str">
        <f t="shared" si="16"/>
        <v/>
      </c>
      <c r="M57" s="116" t="str">
        <f t="shared" si="17"/>
        <v/>
      </c>
      <c r="N57" s="116" t="str">
        <f t="shared" si="18"/>
        <v/>
      </c>
      <c r="O57" s="115" t="str">
        <f t="shared" si="19"/>
        <v/>
      </c>
      <c r="P57" s="115" t="str">
        <f t="shared" si="20"/>
        <v/>
      </c>
      <c r="Q57" s="116" t="str">
        <f t="shared" si="21"/>
        <v/>
      </c>
      <c r="R57" s="117" t="str">
        <f t="shared" si="25"/>
        <v/>
      </c>
      <c r="S57" s="114" t="str">
        <f t="shared" si="22"/>
        <v/>
      </c>
      <c r="T57" s="119" t="str">
        <f t="shared" si="23"/>
        <v/>
      </c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</row>
    <row r="58" spans="1:40" s="34" customFormat="1" ht="15.75" x14ac:dyDescent="0.25">
      <c r="A58" s="24"/>
      <c r="B58" s="113" t="str">
        <f t="shared" si="8"/>
        <v/>
      </c>
      <c r="C58" s="113" t="str">
        <f t="shared" si="8"/>
        <v/>
      </c>
      <c r="D58" s="114" t="str">
        <f t="shared" si="9"/>
        <v/>
      </c>
      <c r="E58" s="115" t="str">
        <f t="shared" si="24"/>
        <v/>
      </c>
      <c r="F58" s="116" t="str">
        <f t="shared" si="10"/>
        <v/>
      </c>
      <c r="G58" s="117" t="str">
        <f t="shared" si="11"/>
        <v/>
      </c>
      <c r="H58" s="116" t="str">
        <f t="shared" si="12"/>
        <v/>
      </c>
      <c r="I58" s="115" t="str">
        <f t="shared" si="13"/>
        <v/>
      </c>
      <c r="J58" s="115" t="str">
        <f t="shared" si="14"/>
        <v/>
      </c>
      <c r="K58" s="115" t="str">
        <f t="shared" si="15"/>
        <v/>
      </c>
      <c r="L58" s="116" t="str">
        <f t="shared" si="16"/>
        <v/>
      </c>
      <c r="M58" s="116" t="str">
        <f t="shared" si="17"/>
        <v/>
      </c>
      <c r="N58" s="116" t="str">
        <f t="shared" si="18"/>
        <v/>
      </c>
      <c r="O58" s="115" t="str">
        <f t="shared" si="19"/>
        <v/>
      </c>
      <c r="P58" s="115" t="str">
        <f t="shared" si="20"/>
        <v/>
      </c>
      <c r="Q58" s="116" t="str">
        <f t="shared" si="21"/>
        <v/>
      </c>
      <c r="R58" s="117" t="str">
        <f t="shared" si="25"/>
        <v/>
      </c>
      <c r="S58" s="114" t="str">
        <f t="shared" si="22"/>
        <v/>
      </c>
      <c r="T58" s="119" t="str">
        <f t="shared" si="23"/>
        <v/>
      </c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</row>
    <row r="59" spans="1:40" s="34" customFormat="1" ht="15.75" x14ac:dyDescent="0.25">
      <c r="A59" s="24"/>
      <c r="B59" s="113" t="str">
        <f t="shared" si="8"/>
        <v/>
      </c>
      <c r="C59" s="113" t="str">
        <f t="shared" si="8"/>
        <v/>
      </c>
      <c r="D59" s="114" t="str">
        <f t="shared" si="9"/>
        <v/>
      </c>
      <c r="E59" s="115" t="str">
        <f t="shared" si="24"/>
        <v/>
      </c>
      <c r="F59" s="116" t="str">
        <f t="shared" si="10"/>
        <v/>
      </c>
      <c r="G59" s="117" t="str">
        <f t="shared" si="11"/>
        <v/>
      </c>
      <c r="H59" s="116" t="str">
        <f t="shared" si="12"/>
        <v/>
      </c>
      <c r="I59" s="115" t="str">
        <f t="shared" si="13"/>
        <v/>
      </c>
      <c r="J59" s="115" t="str">
        <f t="shared" si="14"/>
        <v/>
      </c>
      <c r="K59" s="115" t="str">
        <f t="shared" si="15"/>
        <v/>
      </c>
      <c r="L59" s="116" t="str">
        <f t="shared" si="16"/>
        <v/>
      </c>
      <c r="M59" s="116" t="str">
        <f t="shared" si="17"/>
        <v/>
      </c>
      <c r="N59" s="116" t="str">
        <f t="shared" si="18"/>
        <v/>
      </c>
      <c r="O59" s="118" t="str">
        <f t="shared" si="19"/>
        <v/>
      </c>
      <c r="P59" s="118" t="str">
        <f t="shared" si="20"/>
        <v/>
      </c>
      <c r="Q59" s="116" t="str">
        <f t="shared" si="21"/>
        <v/>
      </c>
      <c r="R59" s="117" t="str">
        <f t="shared" si="25"/>
        <v/>
      </c>
      <c r="S59" s="114" t="str">
        <f t="shared" si="22"/>
        <v/>
      </c>
      <c r="T59" s="119" t="str">
        <f t="shared" si="23"/>
        <v/>
      </c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</row>
    <row r="60" spans="1:40" s="34" customFormat="1" ht="15.75" x14ac:dyDescent="0.25">
      <c r="A60" s="24"/>
      <c r="B60" s="113" t="str">
        <f t="shared" si="8"/>
        <v/>
      </c>
      <c r="C60" s="113" t="str">
        <f t="shared" si="8"/>
        <v/>
      </c>
      <c r="D60" s="114" t="str">
        <f t="shared" si="9"/>
        <v/>
      </c>
      <c r="E60" s="115" t="str">
        <f t="shared" si="24"/>
        <v/>
      </c>
      <c r="F60" s="116" t="str">
        <f t="shared" si="10"/>
        <v/>
      </c>
      <c r="G60" s="117" t="str">
        <f t="shared" si="11"/>
        <v/>
      </c>
      <c r="H60" s="116" t="str">
        <f t="shared" si="12"/>
        <v/>
      </c>
      <c r="I60" s="115" t="str">
        <f t="shared" si="13"/>
        <v/>
      </c>
      <c r="J60" s="115" t="str">
        <f t="shared" si="14"/>
        <v/>
      </c>
      <c r="K60" s="115" t="str">
        <f t="shared" si="15"/>
        <v/>
      </c>
      <c r="L60" s="116" t="str">
        <f t="shared" si="16"/>
        <v/>
      </c>
      <c r="M60" s="116" t="str">
        <f t="shared" si="17"/>
        <v/>
      </c>
      <c r="N60" s="116" t="str">
        <f t="shared" si="18"/>
        <v/>
      </c>
      <c r="O60" s="118" t="str">
        <f t="shared" si="19"/>
        <v/>
      </c>
      <c r="P60" s="118" t="str">
        <f t="shared" si="20"/>
        <v/>
      </c>
      <c r="Q60" s="116" t="str">
        <f t="shared" si="21"/>
        <v/>
      </c>
      <c r="R60" s="120" t="str">
        <f t="shared" si="25"/>
        <v/>
      </c>
      <c r="S60" s="121" t="str">
        <f t="shared" si="22"/>
        <v/>
      </c>
      <c r="T60" s="119" t="str">
        <f t="shared" si="23"/>
        <v/>
      </c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</row>
    <row r="61" spans="1:40" s="34" customFormat="1" ht="15.75" x14ac:dyDescent="0.25">
      <c r="A61" s="6"/>
      <c r="B61" s="122" t="s">
        <v>27</v>
      </c>
      <c r="C61" s="123">
        <f>SUM(D61:T61)</f>
        <v>2580.96</v>
      </c>
      <c r="D61" s="124">
        <f t="shared" ref="D61:T61" si="26">SUM(D52:D60)</f>
        <v>469.00000000000006</v>
      </c>
      <c r="E61" s="124">
        <f t="shared" si="26"/>
        <v>70</v>
      </c>
      <c r="F61" s="124">
        <f t="shared" si="26"/>
        <v>450</v>
      </c>
      <c r="G61" s="124">
        <f t="shared" si="26"/>
        <v>150</v>
      </c>
      <c r="H61" s="124">
        <f t="shared" si="26"/>
        <v>229</v>
      </c>
      <c r="I61" s="124">
        <f t="shared" si="26"/>
        <v>154.79</v>
      </c>
      <c r="J61" s="124">
        <f t="shared" si="26"/>
        <v>185</v>
      </c>
      <c r="K61" s="124">
        <f t="shared" si="26"/>
        <v>250</v>
      </c>
      <c r="L61" s="124">
        <f t="shared" si="26"/>
        <v>182</v>
      </c>
      <c r="M61" s="124">
        <f t="shared" si="26"/>
        <v>53.199999999999996</v>
      </c>
      <c r="N61" s="124">
        <f t="shared" si="26"/>
        <v>38.569999999999993</v>
      </c>
      <c r="O61" s="124">
        <f t="shared" si="26"/>
        <v>17.8</v>
      </c>
      <c r="P61" s="124">
        <f t="shared" si="26"/>
        <v>26.6</v>
      </c>
      <c r="Q61" s="124">
        <f t="shared" si="26"/>
        <v>72</v>
      </c>
      <c r="R61" s="124">
        <f t="shared" si="26"/>
        <v>28.999999999999996</v>
      </c>
      <c r="S61" s="124">
        <f t="shared" si="26"/>
        <v>112.99999999999999</v>
      </c>
      <c r="T61" s="125">
        <f t="shared" si="26"/>
        <v>91</v>
      </c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</row>
    <row r="62" spans="1:40" s="34" customFormat="1" ht="15.75" x14ac:dyDescent="0.25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</row>
    <row r="63" spans="1:40" s="34" customFormat="1" ht="15.75" x14ac:dyDescent="0.25">
      <c r="A63" s="6"/>
      <c r="B63" s="242" t="s">
        <v>62</v>
      </c>
      <c r="C63" s="242"/>
      <c r="D63" s="126">
        <f>SUM(D61:G61)</f>
        <v>1139</v>
      </c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</row>
    <row r="64" spans="1:40" s="34" customFormat="1" ht="15.75" x14ac:dyDescent="0.25">
      <c r="A64" s="6"/>
      <c r="B64" s="242" t="s">
        <v>63</v>
      </c>
      <c r="C64" s="242"/>
      <c r="D64" s="126">
        <f>SUM(H61:R61)</f>
        <v>1237.9599999999998</v>
      </c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</row>
    <row r="65" spans="1:40" s="34" customFormat="1" ht="15.75" x14ac:dyDescent="0.25">
      <c r="A65" s="6"/>
      <c r="B65" s="242" t="s">
        <v>64</v>
      </c>
      <c r="C65" s="242"/>
      <c r="D65" s="126">
        <f>SUM(S61:T61)</f>
        <v>204</v>
      </c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</row>
    <row r="66" spans="1:40" ht="15.75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27"/>
      <c r="N66" s="128"/>
      <c r="O66" s="244" t="s">
        <v>65</v>
      </c>
      <c r="P66" s="244"/>
      <c r="Q66" s="128"/>
      <c r="R66" s="129"/>
      <c r="S66" s="1"/>
      <c r="T66" s="1"/>
      <c r="U66" s="1"/>
      <c r="V66" s="1"/>
    </row>
    <row r="67" spans="1:40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30"/>
      <c r="N67" s="131"/>
      <c r="O67" s="131"/>
      <c r="P67" s="131"/>
      <c r="Q67" s="131"/>
      <c r="R67" s="132"/>
      <c r="S67" s="1"/>
      <c r="T67" s="1"/>
      <c r="U67" s="1"/>
      <c r="V67" s="1"/>
    </row>
    <row r="68" spans="1:40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30"/>
      <c r="N68" s="131"/>
      <c r="O68" s="131"/>
      <c r="P68" s="131"/>
      <c r="Q68" s="131"/>
      <c r="R68" s="132"/>
      <c r="S68" s="1"/>
      <c r="T68" s="1"/>
      <c r="U68" s="1"/>
      <c r="V68" s="1"/>
    </row>
    <row r="69" spans="1:40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30" t="s">
        <v>66</v>
      </c>
      <c r="N69" s="245"/>
      <c r="O69" s="245"/>
      <c r="P69" s="131" t="s">
        <v>67</v>
      </c>
      <c r="Q69" s="131"/>
      <c r="R69" s="132"/>
      <c r="S69" s="1"/>
      <c r="T69" s="1"/>
      <c r="U69" s="1"/>
      <c r="V69" s="1"/>
    </row>
    <row r="70" spans="1:40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30"/>
      <c r="N70" s="131"/>
      <c r="O70" s="131"/>
      <c r="P70" s="131"/>
      <c r="Q70" s="131"/>
      <c r="R70" s="132"/>
      <c r="S70" s="1"/>
      <c r="T70" s="1"/>
      <c r="U70" s="1"/>
      <c r="V70" s="1"/>
    </row>
    <row r="71" spans="1:40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246" t="s">
        <v>68</v>
      </c>
      <c r="N71" s="246"/>
      <c r="O71" s="131"/>
      <c r="P71" s="131"/>
      <c r="Q71" s="131"/>
      <c r="R71" s="132"/>
      <c r="S71" s="1"/>
      <c r="T71" s="1"/>
      <c r="U71" s="1"/>
      <c r="V71" s="1"/>
    </row>
    <row r="72" spans="1:40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30"/>
      <c r="N72" s="131"/>
      <c r="O72" s="131"/>
      <c r="P72" s="131"/>
      <c r="Q72" s="131"/>
      <c r="R72" s="132"/>
      <c r="S72" s="1"/>
      <c r="T72" s="1"/>
      <c r="U72" s="1"/>
      <c r="V72" s="1"/>
    </row>
    <row r="73" spans="1:40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33"/>
      <c r="N73" s="134"/>
      <c r="O73" s="134"/>
      <c r="P73" s="134"/>
      <c r="Q73" s="134"/>
      <c r="R73" s="135"/>
      <c r="S73" s="1"/>
      <c r="T73" s="1"/>
      <c r="U73" s="1"/>
      <c r="V73" s="1"/>
    </row>
    <row r="74" spans="1:40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8"/>
      <c r="M74" s="8"/>
      <c r="N74" s="8"/>
      <c r="O74" s="8"/>
      <c r="P74" s="8"/>
      <c r="Q74" s="8"/>
      <c r="R74" s="8"/>
      <c r="S74" s="8"/>
      <c r="T74" s="1"/>
      <c r="U74" s="1"/>
      <c r="V74" s="1"/>
    </row>
    <row r="75" spans="1:40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8"/>
      <c r="M75" s="8"/>
      <c r="N75" s="8"/>
      <c r="O75" s="8"/>
      <c r="P75" s="8"/>
      <c r="Q75" s="8"/>
      <c r="R75" s="8"/>
      <c r="S75" s="8"/>
      <c r="T75" s="1"/>
      <c r="U75" s="1"/>
      <c r="V75" s="1"/>
    </row>
    <row r="76" spans="1:40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8"/>
      <c r="M76" s="8"/>
      <c r="N76" s="8"/>
      <c r="O76" s="8"/>
      <c r="P76" s="8"/>
      <c r="Q76" s="8"/>
      <c r="R76" s="8"/>
      <c r="S76" s="8"/>
      <c r="T76" s="1"/>
      <c r="U76" s="1"/>
      <c r="V76" s="1"/>
    </row>
    <row r="77" spans="1:40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8"/>
      <c r="M77" s="243"/>
      <c r="N77" s="243"/>
      <c r="O77" s="243"/>
      <c r="P77" s="243"/>
      <c r="Q77" s="243"/>
      <c r="R77" s="243"/>
      <c r="S77" s="8"/>
      <c r="T77" s="1"/>
      <c r="U77" s="1"/>
      <c r="V77" s="1"/>
    </row>
    <row r="78" spans="1:40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8"/>
      <c r="M78" s="8"/>
      <c r="N78" s="8"/>
      <c r="O78" s="8"/>
      <c r="P78" s="8"/>
      <c r="Q78" s="8"/>
      <c r="R78" s="8"/>
      <c r="S78" s="8"/>
      <c r="T78" s="1"/>
      <c r="U78" s="1"/>
      <c r="V78" s="1"/>
    </row>
    <row r="79" spans="1:40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8"/>
      <c r="M79" s="8"/>
      <c r="N79" s="8"/>
      <c r="O79" s="8"/>
      <c r="P79" s="8"/>
      <c r="Q79" s="8"/>
      <c r="R79" s="8"/>
      <c r="S79" s="8"/>
      <c r="T79" s="1"/>
      <c r="U79" s="1"/>
      <c r="V79" s="1"/>
    </row>
    <row r="80" spans="1:40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36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</row>
    <row r="81" spans="1:22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</row>
    <row r="82" spans="1:22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</row>
    <row r="83" spans="1:22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</row>
    <row r="84" spans="1:22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</row>
    <row r="85" spans="1:22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</row>
    <row r="86" spans="1:22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</row>
    <row r="87" spans="1:22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</row>
    <row r="88" spans="1:22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</row>
    <row r="89" spans="1:22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</row>
    <row r="90" spans="1:22" s="1" customFormat="1" x14ac:dyDescent="0.25"/>
    <row r="91" spans="1:22" s="1" customFormat="1" x14ac:dyDescent="0.25"/>
    <row r="92" spans="1:22" s="1" customFormat="1" x14ac:dyDescent="0.25"/>
    <row r="93" spans="1:22" s="1" customFormat="1" x14ac:dyDescent="0.25"/>
    <row r="94" spans="1:22" s="1" customFormat="1" x14ac:dyDescent="0.25"/>
    <row r="95" spans="1:22" s="1" customFormat="1" x14ac:dyDescent="0.25"/>
    <row r="96" spans="1:22" s="1" customFormat="1" x14ac:dyDescent="0.25"/>
    <row r="97" s="1" customFormat="1" x14ac:dyDescent="0.25"/>
    <row r="98" s="1" customFormat="1" x14ac:dyDescent="0.25"/>
    <row r="99" s="1" customFormat="1" x14ac:dyDescent="0.25"/>
    <row r="100" s="1" customFormat="1" x14ac:dyDescent="0.25"/>
    <row r="101" s="1" customFormat="1" x14ac:dyDescent="0.25"/>
    <row r="102" s="1" customFormat="1" x14ac:dyDescent="0.25"/>
    <row r="103" s="1" customFormat="1" x14ac:dyDescent="0.25"/>
    <row r="104" s="1" customFormat="1" x14ac:dyDescent="0.25"/>
    <row r="105" s="1" customFormat="1" x14ac:dyDescent="0.25"/>
    <row r="106" s="1" customFormat="1" x14ac:dyDescent="0.25"/>
    <row r="107" s="1" customFormat="1" x14ac:dyDescent="0.25"/>
    <row r="108" s="1" customFormat="1" x14ac:dyDescent="0.25"/>
    <row r="109" s="1" customFormat="1" x14ac:dyDescent="0.25"/>
    <row r="110" s="1" customFormat="1" x14ac:dyDescent="0.25"/>
    <row r="111" s="1" customFormat="1" x14ac:dyDescent="0.25"/>
    <row r="112" s="1" customFormat="1" x14ac:dyDescent="0.25"/>
    <row r="113" s="1" customFormat="1" x14ac:dyDescent="0.25"/>
    <row r="114" s="1" customFormat="1" x14ac:dyDescent="0.25"/>
    <row r="115" s="1" customFormat="1" x14ac:dyDescent="0.25"/>
    <row r="116" s="1" customFormat="1" x14ac:dyDescent="0.25"/>
    <row r="117" s="1" customFormat="1" x14ac:dyDescent="0.25"/>
    <row r="118" s="1" customFormat="1" x14ac:dyDescent="0.25"/>
    <row r="119" s="1" customFormat="1" x14ac:dyDescent="0.25"/>
  </sheetData>
  <sheetProtection algorithmName="SHA-512" hashValue="JN+9yT9OMFdi2as9saPVwo3af6YRvqE/CVjPMzJOLPdJdYE0lxBelO5UINa0B9eIA1KBDGOcbUDWKaC6YuYdMg==" saltValue="fm2h9n0QD2c78b0zwsDeCw==" spinCount="100000" sheet="1" objects="1" scenarios="1"/>
  <mergeCells count="37">
    <mergeCell ref="M77:R77"/>
    <mergeCell ref="B64:C64"/>
    <mergeCell ref="B65:C65"/>
    <mergeCell ref="O66:P66"/>
    <mergeCell ref="N69:O69"/>
    <mergeCell ref="M71:N71"/>
    <mergeCell ref="P50:P51"/>
    <mergeCell ref="Q50:Q51"/>
    <mergeCell ref="R50:R51"/>
    <mergeCell ref="S50:T50"/>
    <mergeCell ref="B63:C63"/>
    <mergeCell ref="D49:G49"/>
    <mergeCell ref="H49:R49"/>
    <mergeCell ref="S49:T49"/>
    <mergeCell ref="B50:C50"/>
    <mergeCell ref="D50:D51"/>
    <mergeCell ref="E50:E51"/>
    <mergeCell ref="F50:F51"/>
    <mergeCell ref="G50:G51"/>
    <mergeCell ref="H50:H51"/>
    <mergeCell ref="I50:I51"/>
    <mergeCell ref="J50:J51"/>
    <mergeCell ref="K50:K51"/>
    <mergeCell ref="L50:L51"/>
    <mergeCell ref="M50:M51"/>
    <mergeCell ref="N50:N51"/>
    <mergeCell ref="O50:O51"/>
    <mergeCell ref="W33:X33"/>
    <mergeCell ref="B34:C34"/>
    <mergeCell ref="J34:L34"/>
    <mergeCell ref="P34:Q34"/>
    <mergeCell ref="S34:T34"/>
    <mergeCell ref="C8:F8"/>
    <mergeCell ref="B16:C16"/>
    <mergeCell ref="D16:J16"/>
    <mergeCell ref="D33:G33"/>
    <mergeCell ref="H33:V33"/>
  </mergeCells>
  <conditionalFormatting sqref="I20">
    <cfRule type="cellIs" dxfId="33" priority="12" operator="lessThan">
      <formula>$H$20*0.2</formula>
    </cfRule>
  </conditionalFormatting>
  <conditionalFormatting sqref="I21">
    <cfRule type="cellIs" dxfId="32" priority="13" operator="lessThan">
      <formula>$H$21*0.2</formula>
    </cfRule>
  </conditionalFormatting>
  <conditionalFormatting sqref="I22">
    <cfRule type="cellIs" dxfId="31" priority="14" operator="lessThan">
      <formula>$H$22*0.2</formula>
    </cfRule>
  </conditionalFormatting>
  <conditionalFormatting sqref="I23">
    <cfRule type="cellIs" dxfId="30" priority="15" operator="lessThan">
      <formula>$H$23*0.2</formula>
    </cfRule>
  </conditionalFormatting>
  <conditionalFormatting sqref="I24">
    <cfRule type="cellIs" dxfId="29" priority="16" operator="lessThan">
      <formula>$H$24*0.2</formula>
    </cfRule>
  </conditionalFormatting>
  <conditionalFormatting sqref="I25">
    <cfRule type="cellIs" dxfId="28" priority="17" operator="lessThan">
      <formula>$H$25*0.2</formula>
    </cfRule>
  </conditionalFormatting>
  <conditionalFormatting sqref="I26">
    <cfRule type="cellIs" dxfId="27" priority="18" operator="lessThan">
      <formula>$H$26*0.2</formula>
    </cfRule>
  </conditionalFormatting>
  <conditionalFormatting sqref="I27">
    <cfRule type="cellIs" dxfId="26" priority="19" operator="lessThan">
      <formula>$H$27*0.2</formula>
    </cfRule>
  </conditionalFormatting>
  <conditionalFormatting sqref="J39">
    <cfRule type="cellIs" dxfId="25" priority="20" operator="greaterThan">
      <formula>$H$21*0.75</formula>
    </cfRule>
  </conditionalFormatting>
  <conditionalFormatting sqref="J40">
    <cfRule type="cellIs" dxfId="24" priority="21" operator="greaterThan">
      <formula>$H$22*0.75</formula>
    </cfRule>
  </conditionalFormatting>
  <conditionalFormatting sqref="J41">
    <cfRule type="cellIs" dxfId="23" priority="22" operator="greaterThan">
      <formula>$H$23*0.75</formula>
    </cfRule>
  </conditionalFormatting>
  <conditionalFormatting sqref="J42">
    <cfRule type="cellIs" dxfId="22" priority="23" operator="greaterThan">
      <formula>$H$24*0.75</formula>
    </cfRule>
  </conditionalFormatting>
  <conditionalFormatting sqref="J43">
    <cfRule type="cellIs" dxfId="21" priority="24" operator="greaterThan">
      <formula>$H$25*0.75</formula>
    </cfRule>
  </conditionalFormatting>
  <conditionalFormatting sqref="J44">
    <cfRule type="cellIs" dxfId="20" priority="25" operator="greaterThan">
      <formula>$H$26*0.75</formula>
    </cfRule>
  </conditionalFormatting>
  <conditionalFormatting sqref="J45">
    <cfRule type="cellIs" dxfId="19" priority="26" operator="greaterThan">
      <formula>$H$27*0.75</formula>
    </cfRule>
  </conditionalFormatting>
  <conditionalFormatting sqref="J38:L38">
    <cfRule type="expression" dxfId="18" priority="30">
      <formula>$O$20&gt;$H$20</formula>
    </cfRule>
  </conditionalFormatting>
  <conditionalFormatting sqref="J39:L39">
    <cfRule type="expression" dxfId="17" priority="31">
      <formula>$O$21&gt;$H$21</formula>
    </cfRule>
  </conditionalFormatting>
  <conditionalFormatting sqref="J41:L41">
    <cfRule type="expression" dxfId="16" priority="32">
      <formula>$O$23&gt;$H$23</formula>
    </cfRule>
  </conditionalFormatting>
  <conditionalFormatting sqref="J40:L40">
    <cfRule type="expression" dxfId="15" priority="33">
      <formula>$O$22&gt;$I$22</formula>
    </cfRule>
  </conditionalFormatting>
  <conditionalFormatting sqref="J42:L42">
    <cfRule type="expression" dxfId="14" priority="34">
      <formula>$O$24&gt;$H$24</formula>
    </cfRule>
  </conditionalFormatting>
  <conditionalFormatting sqref="J43:L43">
    <cfRule type="expression" dxfId="13" priority="35">
      <formula>$O$25&gt;$H$25</formula>
    </cfRule>
  </conditionalFormatting>
  <conditionalFormatting sqref="J44:L44">
    <cfRule type="expression" dxfId="12" priority="36">
      <formula>$O$26&gt;$H$26</formula>
    </cfRule>
  </conditionalFormatting>
  <conditionalFormatting sqref="J45:L45">
    <cfRule type="expression" dxfId="11" priority="37">
      <formula>$O$27&gt;$H$27</formula>
    </cfRule>
  </conditionalFormatting>
  <conditionalFormatting sqref="J38">
    <cfRule type="cellIs" dxfId="10" priority="40" operator="greaterThan">
      <formula>$H$20*0.75</formula>
    </cfRule>
    <cfRule type="expression" dxfId="9" priority="41">
      <formula>IF(J$38&gt;H$20*0.75,1,0)</formula>
    </cfRule>
  </conditionalFormatting>
  <conditionalFormatting sqref="I19">
    <cfRule type="cellIs" dxfId="8" priority="8" operator="lessThan">
      <formula>$H$18*0.2</formula>
    </cfRule>
  </conditionalFormatting>
  <conditionalFormatting sqref="J37">
    <cfRule type="cellIs" dxfId="7" priority="6" operator="greaterThan">
      <formula>$H$19*0.75</formula>
    </cfRule>
    <cfRule type="expression" dxfId="6" priority="7">
      <formula>IF(J$37&gt;H$19*0.75,1,0)</formula>
    </cfRule>
  </conditionalFormatting>
  <conditionalFormatting sqref="J37:L37">
    <cfRule type="expression" dxfId="5" priority="5">
      <formula>$O$19&gt;$H$19</formula>
    </cfRule>
  </conditionalFormatting>
  <conditionalFormatting sqref="I18">
    <cfRule type="cellIs" dxfId="0" priority="4" operator="lessThan">
      <formula>$H$18*0.2</formula>
    </cfRule>
  </conditionalFormatting>
  <conditionalFormatting sqref="J36">
    <cfRule type="cellIs" dxfId="4" priority="2" operator="greaterThan">
      <formula>$H$19*0.75</formula>
    </cfRule>
    <cfRule type="expression" dxfId="3" priority="3">
      <formula>IF(J$37&gt;H$19*0.75,1,0)</formula>
    </cfRule>
  </conditionalFormatting>
  <conditionalFormatting sqref="J36:L36">
    <cfRule type="expression" dxfId="2" priority="1">
      <formula>$O$19&gt;$H$19</formula>
    </cfRule>
  </conditionalFormatting>
  <dataValidations count="3">
    <dataValidation type="list" operator="equal" allowBlank="1" showInputMessage="1" showErrorMessage="1" sqref="E18:E27">
      <formula1>$N$2:$N$4</formula1>
      <formula2>0</formula2>
    </dataValidation>
    <dataValidation type="list" operator="equal" allowBlank="1" showInputMessage="1" showErrorMessage="1" sqref="G18:G27">
      <formula1>$M$1:$M$4</formula1>
      <formula2>0</formula2>
    </dataValidation>
    <dataValidation type="list" operator="equal" allowBlank="1" showInputMessage="1" showErrorMessage="1" sqref="R36:S45 M36:P45 I36:I45 D36:G45 U36:X45">
      <formula1>$N$5:$N$6</formula1>
      <formula2>0</formula2>
    </dataValidation>
  </dataValidations>
  <pageMargins left="0.25" right="0.25" top="0.75" bottom="0.75" header="0.511811023622047" footer="0.511811023622047"/>
  <pageSetup paperSize="9" orientation="landscape" horizontalDpi="300" verticalDpi="30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X320"/>
  <sheetViews>
    <sheetView topLeftCell="A7" zoomScale="85" zoomScaleNormal="85" workbookViewId="0">
      <selection activeCell="T34" sqref="T34"/>
    </sheetView>
  </sheetViews>
  <sheetFormatPr baseColWidth="10" defaultColWidth="10.7109375" defaultRowHeight="15" x14ac:dyDescent="0.25"/>
  <cols>
    <col min="1" max="1" width="2.5703125" customWidth="1"/>
    <col min="2" max="2" width="16.5703125" customWidth="1"/>
    <col min="3" max="3" width="14.7109375" customWidth="1"/>
    <col min="4" max="4" width="15" customWidth="1"/>
    <col min="5" max="9" width="16.5703125" customWidth="1"/>
    <col min="10" max="10" width="14.7109375" customWidth="1"/>
    <col min="11" max="11" width="16.5703125" customWidth="1"/>
    <col min="12" max="12" width="14.5703125" customWidth="1"/>
    <col min="13" max="13" width="16.5703125" customWidth="1"/>
    <col min="14" max="14" width="15.28515625" customWidth="1"/>
    <col min="15" max="20" width="16.5703125" customWidth="1"/>
    <col min="21" max="41" width="15" customWidth="1"/>
  </cols>
  <sheetData>
    <row r="1" spans="1:50" s="1" customFormat="1" x14ac:dyDescent="0.25"/>
    <row r="2" spans="1:50" s="1" customFormat="1" x14ac:dyDescent="0.25">
      <c r="G2" s="3" t="s">
        <v>0</v>
      </c>
    </row>
    <row r="3" spans="1:50" s="1" customFormat="1" x14ac:dyDescent="0.25">
      <c r="G3" s="3" t="s">
        <v>1</v>
      </c>
    </row>
    <row r="4" spans="1:50" s="1" customFormat="1" x14ac:dyDescent="0.25">
      <c r="G4" s="4" t="s">
        <v>2</v>
      </c>
    </row>
    <row r="5" spans="1:50" s="1" customFormat="1" x14ac:dyDescent="0.25"/>
    <row r="6" spans="1:50" x14ac:dyDescent="0.25">
      <c r="A6" s="1"/>
      <c r="B6" s="1"/>
      <c r="C6" s="1"/>
      <c r="D6" s="1"/>
      <c r="E6" s="1"/>
      <c r="F6" s="1"/>
      <c r="G6" s="1"/>
      <c r="H6" s="1"/>
      <c r="I6" s="1"/>
      <c r="J6" s="2" t="s">
        <v>3</v>
      </c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</row>
    <row r="7" spans="1:50" x14ac:dyDescent="0.25">
      <c r="A7" s="1"/>
      <c r="C7" s="137"/>
      <c r="D7" s="137"/>
      <c r="E7" s="1"/>
      <c r="F7" s="1"/>
      <c r="G7" s="1"/>
      <c r="H7" s="1"/>
      <c r="I7" s="1"/>
      <c r="J7" s="2" t="s">
        <v>4</v>
      </c>
      <c r="K7" s="1"/>
      <c r="L7" s="1"/>
      <c r="M7" s="1"/>
      <c r="N7" s="1"/>
      <c r="O7" s="1"/>
      <c r="P7" s="1"/>
      <c r="Q7" s="1"/>
      <c r="R7" s="1"/>
      <c r="S7" s="1"/>
      <c r="T7" s="1"/>
      <c r="U7" s="2" t="s">
        <v>3</v>
      </c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</row>
    <row r="8" spans="1:50" x14ac:dyDescent="0.25">
      <c r="A8" s="1"/>
      <c r="C8" s="137"/>
      <c r="D8" s="137"/>
      <c r="E8" s="1"/>
      <c r="F8" s="1"/>
      <c r="G8" s="1"/>
      <c r="H8" s="1"/>
      <c r="I8" s="1"/>
      <c r="J8" s="2"/>
      <c r="K8" s="1"/>
      <c r="L8" s="1"/>
      <c r="M8" s="1"/>
      <c r="N8" s="1"/>
      <c r="O8" s="1"/>
      <c r="P8" s="1"/>
      <c r="Q8" s="1"/>
      <c r="R8" s="1"/>
      <c r="S8" s="1"/>
      <c r="T8" s="1"/>
      <c r="U8" s="2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</row>
    <row r="9" spans="1:50" ht="15.75" x14ac:dyDescent="0.25">
      <c r="A9" s="1"/>
      <c r="B9" s="6" t="s">
        <v>5</v>
      </c>
      <c r="C9" s="227"/>
      <c r="D9" s="227"/>
      <c r="E9" s="227"/>
      <c r="F9" s="227"/>
      <c r="G9" s="1"/>
      <c r="H9" s="1"/>
      <c r="I9" s="1"/>
      <c r="J9" s="1"/>
      <c r="K9" s="1"/>
      <c r="L9" s="1"/>
      <c r="M9" s="1"/>
      <c r="N9" s="1"/>
      <c r="O9" s="2">
        <f>K44+L44</f>
        <v>0</v>
      </c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</row>
    <row r="10" spans="1:50" ht="15.75" x14ac:dyDescent="0.25">
      <c r="A10" s="1"/>
      <c r="B10" s="138" t="s">
        <v>69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39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</row>
    <row r="11" spans="1:50" x14ac:dyDescent="0.25">
      <c r="A11" s="1"/>
      <c r="B11" s="9"/>
      <c r="C11" s="1" t="s">
        <v>6</v>
      </c>
      <c r="D11" s="1"/>
      <c r="E11" s="1"/>
      <c r="F11" s="140"/>
      <c r="G11" s="247"/>
      <c r="H11" s="247"/>
      <c r="I11" s="247"/>
      <c r="J11" s="247"/>
      <c r="K11" s="8"/>
      <c r="L11" s="8"/>
      <c r="M11" s="8"/>
      <c r="N11" s="8"/>
      <c r="O11" s="8"/>
      <c r="P11" s="1"/>
      <c r="Q11" s="1"/>
      <c r="R11" s="1"/>
      <c r="S11" s="1"/>
      <c r="T11" s="139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</row>
    <row r="12" spans="1:50" x14ac:dyDescent="0.25">
      <c r="A12" s="1"/>
      <c r="B12" s="10"/>
      <c r="C12" s="11" t="s">
        <v>7</v>
      </c>
      <c r="D12" s="1"/>
      <c r="E12" s="1"/>
      <c r="F12" s="140"/>
      <c r="G12" s="141"/>
      <c r="H12" s="141"/>
      <c r="I12" s="141"/>
      <c r="J12" s="141"/>
      <c r="K12" s="8"/>
      <c r="L12" s="8"/>
      <c r="M12" s="8"/>
      <c r="N12" s="8"/>
      <c r="O12" s="8"/>
      <c r="P12" s="1"/>
      <c r="Q12" s="1"/>
      <c r="R12" s="1"/>
      <c r="S12" s="1"/>
      <c r="T12" s="139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</row>
    <row r="13" spans="1:50" x14ac:dyDescent="0.25">
      <c r="A13" s="1"/>
      <c r="B13" s="12" t="s">
        <v>8</v>
      </c>
      <c r="C13" s="8" t="s">
        <v>9</v>
      </c>
      <c r="D13" s="1"/>
      <c r="E13" s="1"/>
      <c r="F13" s="140"/>
      <c r="G13" s="141"/>
      <c r="H13" s="141"/>
      <c r="I13" s="141"/>
      <c r="J13" s="141"/>
      <c r="K13" s="8"/>
      <c r="L13" s="8"/>
      <c r="M13" s="8"/>
      <c r="N13" s="8"/>
      <c r="O13" s="8"/>
      <c r="P13" s="1"/>
      <c r="Q13" s="1"/>
      <c r="R13" s="1"/>
      <c r="S13" s="1"/>
      <c r="T13" s="139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</row>
    <row r="14" spans="1:50" x14ac:dyDescent="0.25">
      <c r="A14" s="1"/>
      <c r="B14" s="140"/>
      <c r="C14" s="140"/>
      <c r="D14" s="140"/>
      <c r="E14" s="140"/>
      <c r="F14" s="140"/>
      <c r="G14" s="141"/>
      <c r="H14" s="141"/>
      <c r="I14" s="141"/>
      <c r="J14" s="141"/>
      <c r="K14" s="8"/>
      <c r="L14" s="8"/>
      <c r="M14" s="8"/>
      <c r="N14" s="8"/>
      <c r="O14" s="8"/>
      <c r="P14" s="1"/>
      <c r="Q14" s="1"/>
      <c r="R14" s="1"/>
      <c r="S14" s="1"/>
      <c r="T14" s="139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</row>
    <row r="15" spans="1:50" x14ac:dyDescent="0.25">
      <c r="A15" s="1"/>
      <c r="B15" s="140"/>
      <c r="C15" s="140"/>
      <c r="D15" s="140"/>
      <c r="E15" s="140"/>
      <c r="F15" s="140"/>
      <c r="G15" s="141"/>
      <c r="H15" s="141"/>
      <c r="I15" s="141"/>
      <c r="J15" s="141"/>
      <c r="K15" s="8"/>
      <c r="L15" s="8"/>
      <c r="M15" s="8"/>
      <c r="N15" s="8"/>
      <c r="O15" s="8"/>
      <c r="P15" s="1"/>
      <c r="Q15" s="1"/>
      <c r="R15" s="1"/>
      <c r="S15" s="1"/>
      <c r="T15" s="139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</row>
    <row r="16" spans="1:50" ht="30" customHeight="1" x14ac:dyDescent="0.25">
      <c r="A16" s="142"/>
      <c r="B16" s="248" t="s">
        <v>13</v>
      </c>
      <c r="C16" s="248"/>
      <c r="D16" s="248"/>
      <c r="E16" s="248"/>
      <c r="F16" s="248"/>
      <c r="G16" s="249" t="s">
        <v>36</v>
      </c>
      <c r="H16" s="249"/>
      <c r="I16" s="250" t="s">
        <v>39</v>
      </c>
      <c r="J16" s="250"/>
      <c r="K16" s="248" t="s">
        <v>38</v>
      </c>
      <c r="L16" s="248"/>
      <c r="M16" s="248"/>
      <c r="N16" s="248"/>
      <c r="O16" s="248"/>
      <c r="P16" s="251" t="s">
        <v>70</v>
      </c>
      <c r="Q16" s="251"/>
      <c r="R16" s="251"/>
      <c r="S16" s="251"/>
      <c r="T16" s="143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</row>
    <row r="17" spans="1:50" ht="25.5" x14ac:dyDescent="0.25">
      <c r="A17" s="18"/>
      <c r="B17" s="144" t="s">
        <v>16</v>
      </c>
      <c r="C17" s="144" t="s">
        <v>71</v>
      </c>
      <c r="D17" s="144" t="s">
        <v>72</v>
      </c>
      <c r="E17" s="144" t="s">
        <v>73</v>
      </c>
      <c r="F17" s="144" t="s">
        <v>74</v>
      </c>
      <c r="G17" s="145" t="s">
        <v>75</v>
      </c>
      <c r="H17" s="146"/>
      <c r="I17" s="145" t="s">
        <v>75</v>
      </c>
      <c r="J17" s="146"/>
      <c r="K17" s="147" t="s">
        <v>76</v>
      </c>
      <c r="L17" s="148" t="s">
        <v>77</v>
      </c>
      <c r="M17" s="149" t="s">
        <v>78</v>
      </c>
      <c r="N17" s="150" t="s">
        <v>79</v>
      </c>
      <c r="O17" s="147" t="s">
        <v>80</v>
      </c>
      <c r="P17" s="145" t="s">
        <v>75</v>
      </c>
      <c r="Q17" s="148" t="s">
        <v>81</v>
      </c>
      <c r="R17" s="145" t="s">
        <v>75</v>
      </c>
      <c r="S17" s="147" t="s">
        <v>82</v>
      </c>
      <c r="T17" s="15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</row>
    <row r="18" spans="1:50" x14ac:dyDescent="0.25">
      <c r="A18" s="152"/>
      <c r="B18" s="153" t="s">
        <v>83</v>
      </c>
      <c r="C18" s="7">
        <v>2</v>
      </c>
      <c r="D18" s="153">
        <v>0.5</v>
      </c>
      <c r="E18" s="7">
        <v>70</v>
      </c>
      <c r="F18" s="154">
        <f t="shared" ref="F18:F23" si="0">IF(B18="","",E18/C18)</f>
        <v>35</v>
      </c>
      <c r="G18" s="155" t="s">
        <v>3</v>
      </c>
      <c r="H18" s="156">
        <f t="shared" ref="H18:H23" si="1">IF(E18="","",IF(G18="Non",0,E18*agrosol))</f>
        <v>238.70000000000002</v>
      </c>
      <c r="I18" s="155" t="s">
        <v>3</v>
      </c>
      <c r="J18" s="156">
        <f t="shared" ref="J18:J23" si="2">IF(E18="","",IF(I18="Non",0,E18*agroplt))</f>
        <v>226.8</v>
      </c>
      <c r="K18" s="157">
        <v>10</v>
      </c>
      <c r="L18" s="158">
        <v>10</v>
      </c>
      <c r="M18" s="158">
        <v>10</v>
      </c>
      <c r="N18" s="159">
        <v>10</v>
      </c>
      <c r="O18" s="160">
        <v>10</v>
      </c>
      <c r="P18" s="161" t="s">
        <v>3</v>
      </c>
      <c r="Q18" s="156">
        <f t="shared" ref="Q18:Q23" si="3">IF(E18="","",IF(P18="Non",0,E18*agrpaill))</f>
        <v>185.5</v>
      </c>
      <c r="R18" s="155" t="s">
        <v>3</v>
      </c>
      <c r="S18" s="162">
        <f t="shared" ref="S18:S23" si="4">IF(E18="","",IF(R18="Non",0,E18*agrpopaill))</f>
        <v>131.6</v>
      </c>
      <c r="T18" s="163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</row>
    <row r="19" spans="1:50" x14ac:dyDescent="0.25">
      <c r="A19" s="152"/>
      <c r="B19" s="226"/>
      <c r="C19" s="226"/>
      <c r="D19" s="226"/>
      <c r="E19" s="226"/>
      <c r="F19" s="154" t="str">
        <f t="shared" si="0"/>
        <v/>
      </c>
      <c r="G19" s="155"/>
      <c r="H19" s="156" t="str">
        <f t="shared" si="1"/>
        <v/>
      </c>
      <c r="I19" s="155"/>
      <c r="J19" s="156" t="str">
        <f t="shared" si="2"/>
        <v/>
      </c>
      <c r="K19" s="157"/>
      <c r="L19" s="158"/>
      <c r="M19" s="158"/>
      <c r="N19" s="159"/>
      <c r="O19" s="160"/>
      <c r="P19" s="161"/>
      <c r="Q19" s="156" t="str">
        <f t="shared" si="3"/>
        <v/>
      </c>
      <c r="R19" s="161" t="s">
        <v>4</v>
      </c>
      <c r="S19" s="162" t="str">
        <f t="shared" si="4"/>
        <v/>
      </c>
      <c r="T19" s="163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</row>
    <row r="20" spans="1:50" x14ac:dyDescent="0.25">
      <c r="A20" s="152"/>
      <c r="B20" s="153"/>
      <c r="C20" s="225"/>
      <c r="D20" s="153"/>
      <c r="E20" s="225"/>
      <c r="F20" s="154" t="str">
        <f t="shared" si="0"/>
        <v/>
      </c>
      <c r="G20" s="155"/>
      <c r="H20" s="156" t="str">
        <f t="shared" si="1"/>
        <v/>
      </c>
      <c r="I20" s="155"/>
      <c r="J20" s="156" t="str">
        <f t="shared" si="2"/>
        <v/>
      </c>
      <c r="K20" s="157"/>
      <c r="L20" s="158"/>
      <c r="M20" s="158"/>
      <c r="N20" s="159"/>
      <c r="O20" s="160"/>
      <c r="P20" s="161"/>
      <c r="Q20" s="156" t="str">
        <f t="shared" si="3"/>
        <v/>
      </c>
      <c r="R20" s="161"/>
      <c r="S20" s="162" t="str">
        <f t="shared" si="4"/>
        <v/>
      </c>
      <c r="T20" s="163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</row>
    <row r="21" spans="1:50" x14ac:dyDescent="0.25">
      <c r="A21" s="152"/>
      <c r="B21" s="153"/>
      <c r="C21" s="225"/>
      <c r="D21" s="153"/>
      <c r="E21" s="225"/>
      <c r="F21" s="154" t="str">
        <f t="shared" si="0"/>
        <v/>
      </c>
      <c r="G21" s="155"/>
      <c r="H21" s="156" t="str">
        <f t="shared" si="1"/>
        <v/>
      </c>
      <c r="I21" s="155"/>
      <c r="J21" s="156" t="str">
        <f t="shared" si="2"/>
        <v/>
      </c>
      <c r="K21" s="157"/>
      <c r="L21" s="158"/>
      <c r="M21" s="158"/>
      <c r="N21" s="159"/>
      <c r="O21" s="160"/>
      <c r="P21" s="161"/>
      <c r="Q21" s="156" t="str">
        <f t="shared" si="3"/>
        <v/>
      </c>
      <c r="R21" s="161"/>
      <c r="S21" s="162" t="str">
        <f t="shared" si="4"/>
        <v/>
      </c>
      <c r="T21" s="163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</row>
    <row r="22" spans="1:50" x14ac:dyDescent="0.25">
      <c r="A22" s="152"/>
      <c r="B22" s="153"/>
      <c r="C22" s="225"/>
      <c r="D22" s="153"/>
      <c r="E22" s="225"/>
      <c r="F22" s="154" t="str">
        <f t="shared" si="0"/>
        <v/>
      </c>
      <c r="G22" s="155"/>
      <c r="H22" s="156" t="str">
        <f t="shared" si="1"/>
        <v/>
      </c>
      <c r="I22" s="155"/>
      <c r="J22" s="156" t="str">
        <f t="shared" si="2"/>
        <v/>
      </c>
      <c r="K22" s="157"/>
      <c r="L22" s="158"/>
      <c r="M22" s="158"/>
      <c r="N22" s="159"/>
      <c r="O22" s="160"/>
      <c r="P22" s="161"/>
      <c r="Q22" s="156" t="str">
        <f t="shared" si="3"/>
        <v/>
      </c>
      <c r="R22" s="161"/>
      <c r="S22" s="162" t="str">
        <f t="shared" si="4"/>
        <v/>
      </c>
      <c r="T22" s="163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</row>
    <row r="23" spans="1:50" x14ac:dyDescent="0.25">
      <c r="A23" s="1"/>
      <c r="B23" s="164"/>
      <c r="C23" s="165"/>
      <c r="D23" s="166"/>
      <c r="E23" s="165"/>
      <c r="F23" s="154" t="str">
        <f t="shared" si="0"/>
        <v/>
      </c>
      <c r="G23" s="155"/>
      <c r="H23" s="167" t="str">
        <f t="shared" si="1"/>
        <v/>
      </c>
      <c r="I23" s="155"/>
      <c r="J23" s="167" t="str">
        <f t="shared" si="2"/>
        <v/>
      </c>
      <c r="K23" s="168"/>
      <c r="L23" s="169"/>
      <c r="M23" s="169"/>
      <c r="N23" s="170"/>
      <c r="O23" s="171"/>
      <c r="P23" s="161"/>
      <c r="Q23" s="156" t="str">
        <f t="shared" si="3"/>
        <v/>
      </c>
      <c r="R23" s="161"/>
      <c r="S23" s="162" t="str">
        <f t="shared" si="4"/>
        <v/>
      </c>
      <c r="T23" s="163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</row>
    <row r="24" spans="1:50" x14ac:dyDescent="0.25">
      <c r="A24" s="1"/>
      <c r="B24" s="172" t="s">
        <v>27</v>
      </c>
      <c r="C24" s="173">
        <f>SUM(C18:C23)</f>
        <v>2</v>
      </c>
      <c r="D24" s="173">
        <f>SUM(D18:D23)</f>
        <v>0.5</v>
      </c>
      <c r="E24" s="173">
        <f>SUM(E18:E23)</f>
        <v>70</v>
      </c>
      <c r="F24" s="173">
        <f>SUM(F18:F23)</f>
        <v>35</v>
      </c>
      <c r="G24" s="174"/>
      <c r="H24" s="175">
        <f>SUM(H18:H23)</f>
        <v>238.70000000000002</v>
      </c>
      <c r="I24" s="176"/>
      <c r="J24" s="177">
        <f>SUM(J18:J23)</f>
        <v>226.8</v>
      </c>
      <c r="K24" s="178">
        <f>SUM(K18:K23)*agrplss</f>
        <v>24.2</v>
      </c>
      <c r="L24" s="178">
        <f>SUM(L18:L23)*agrvl</f>
        <v>36</v>
      </c>
      <c r="M24" s="178">
        <f>SUM(M18:M23)*agrmfr</f>
        <v>29.1</v>
      </c>
      <c r="N24" s="178">
        <f>SUM(N18:N23)*agrarbu</f>
        <v>19</v>
      </c>
      <c r="O24" s="178">
        <f>SUM(O18:O23)*agrarbuvl</f>
        <v>22.1</v>
      </c>
      <c r="P24" s="174"/>
      <c r="Q24" s="175">
        <f>SUM(Q18:Q23)</f>
        <v>185.5</v>
      </c>
      <c r="R24" s="174"/>
      <c r="S24" s="179">
        <f>SUM(S18:S23)</f>
        <v>131.6</v>
      </c>
      <c r="T24" s="180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</row>
    <row r="25" spans="1:50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39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</row>
    <row r="26" spans="1:50" ht="15" customHeight="1" x14ac:dyDescent="0.25">
      <c r="B26" s="250" t="s">
        <v>84</v>
      </c>
      <c r="C26" s="250"/>
      <c r="D26" s="250"/>
      <c r="E26" s="250"/>
      <c r="F26" s="250"/>
      <c r="G26" s="250"/>
      <c r="H26" s="250"/>
      <c r="I26" s="250"/>
      <c r="J26" s="250"/>
      <c r="K26" s="250"/>
      <c r="L26" s="250"/>
      <c r="M26" s="250"/>
      <c r="N26" s="250"/>
      <c r="O26" s="250"/>
      <c r="P26" s="248" t="s">
        <v>85</v>
      </c>
      <c r="Q26" s="248"/>
      <c r="R26" s="248"/>
      <c r="S26" s="248"/>
      <c r="T26" s="139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</row>
    <row r="27" spans="1:50" ht="51" x14ac:dyDescent="0.25">
      <c r="A27" s="181"/>
      <c r="B27" s="182" t="s">
        <v>75</v>
      </c>
      <c r="C27" s="149" t="s">
        <v>86</v>
      </c>
      <c r="D27" s="145" t="s">
        <v>75</v>
      </c>
      <c r="E27" s="149" t="s">
        <v>87</v>
      </c>
      <c r="F27" s="145" t="s">
        <v>75</v>
      </c>
      <c r="G27" s="147" t="s">
        <v>46</v>
      </c>
      <c r="H27" s="145" t="s">
        <v>75</v>
      </c>
      <c r="I27" s="147" t="s">
        <v>37</v>
      </c>
      <c r="J27" s="145" t="s">
        <v>75</v>
      </c>
      <c r="K27" s="147" t="s">
        <v>88</v>
      </c>
      <c r="L27" s="145" t="s">
        <v>75</v>
      </c>
      <c r="M27" s="147" t="s">
        <v>89</v>
      </c>
      <c r="N27" s="145" t="s">
        <v>75</v>
      </c>
      <c r="O27" s="147" t="s">
        <v>90</v>
      </c>
      <c r="P27" s="145" t="s">
        <v>75</v>
      </c>
      <c r="Q27" s="147" t="s">
        <v>91</v>
      </c>
      <c r="R27" s="145" t="s">
        <v>75</v>
      </c>
      <c r="S27" s="147" t="s">
        <v>92</v>
      </c>
      <c r="T27" s="139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</row>
    <row r="28" spans="1:50" x14ac:dyDescent="0.25">
      <c r="A28" s="152"/>
      <c r="B28" s="155" t="s">
        <v>3</v>
      </c>
      <c r="C28" s="156">
        <f t="shared" ref="C28:C33" si="5">IF(E18="","",IF(B28="Non",0,E18*agrprotgg))</f>
        <v>336</v>
      </c>
      <c r="D28" s="155" t="s">
        <v>3</v>
      </c>
      <c r="E28" s="156">
        <f t="shared" ref="E28:E33" si="6">IF(E18="","",IF(D28="Non",0,E18*agrposegg))</f>
        <v>154.69999999999999</v>
      </c>
      <c r="F28" s="155" t="s">
        <v>3</v>
      </c>
      <c r="G28" s="156">
        <f t="shared" ref="G28:G33" si="7">IF(E18="","",IF(F28="Non",0,E18*agrtrico))</f>
        <v>50.4</v>
      </c>
      <c r="H28" s="155" t="s">
        <v>3</v>
      </c>
      <c r="I28" s="156">
        <f t="shared" ref="I28:I33" si="8">IF(E18="","",IF(H28="Non",0,E18*agrtricopep))</f>
        <v>15.4</v>
      </c>
      <c r="J28" s="155" t="s">
        <v>3</v>
      </c>
      <c r="K28" s="156">
        <f t="shared" ref="K28:K33" si="9">IF(E18="","",IF(J28="Non",0,E18*agrper))</f>
        <v>138.6</v>
      </c>
      <c r="L28" s="155" t="s">
        <v>3</v>
      </c>
      <c r="M28" s="156">
        <f>IF(E18="","",IF(L28="Non",0,E18*agrdom))</f>
        <v>1352.4</v>
      </c>
      <c r="N28" s="155" t="s">
        <v>4</v>
      </c>
      <c r="O28" s="183">
        <f t="shared" ref="O28:O33" si="10">IF(E18="","",IF(N28="Non",0,E18*agrposedom))</f>
        <v>0</v>
      </c>
      <c r="P28" s="155" t="s">
        <v>3</v>
      </c>
      <c r="Q28" s="184">
        <f t="shared" ref="Q28:Q33" si="11">IF(E18="","",IF(P28="Non",0,E18*agrent))</f>
        <v>315.7</v>
      </c>
      <c r="R28" s="155" t="s">
        <v>3</v>
      </c>
      <c r="S28" s="184">
        <f t="shared" ref="S28:S33" si="12">IF(E18="","",IF(R28="Non",0,E18*agrfor))</f>
        <v>63.7</v>
      </c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</row>
    <row r="29" spans="1:50" x14ac:dyDescent="0.25">
      <c r="A29" s="152"/>
      <c r="B29" s="155"/>
      <c r="C29" s="156" t="str">
        <f t="shared" si="5"/>
        <v/>
      </c>
      <c r="D29" s="155"/>
      <c r="E29" s="156" t="str">
        <f t="shared" si="6"/>
        <v/>
      </c>
      <c r="F29" s="155"/>
      <c r="G29" s="156" t="str">
        <f t="shared" si="7"/>
        <v/>
      </c>
      <c r="H29" s="155"/>
      <c r="I29" s="156" t="str">
        <f t="shared" si="8"/>
        <v/>
      </c>
      <c r="J29" s="155"/>
      <c r="K29" s="156" t="str">
        <f t="shared" si="9"/>
        <v/>
      </c>
      <c r="L29" s="155"/>
      <c r="M29" s="156" t="str">
        <f>IF(E19="","",IF(L29="Non",0,E19*agrdom))</f>
        <v/>
      </c>
      <c r="N29" s="155"/>
      <c r="O29" s="183" t="str">
        <f t="shared" si="10"/>
        <v/>
      </c>
      <c r="P29" s="155"/>
      <c r="Q29" s="184" t="str">
        <f t="shared" si="11"/>
        <v/>
      </c>
      <c r="R29" s="155"/>
      <c r="S29" s="184" t="str">
        <f t="shared" si="12"/>
        <v/>
      </c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</row>
    <row r="30" spans="1:50" x14ac:dyDescent="0.25">
      <c r="A30" s="152"/>
      <c r="B30" s="155"/>
      <c r="C30" s="156" t="str">
        <f t="shared" si="5"/>
        <v/>
      </c>
      <c r="D30" s="155"/>
      <c r="E30" s="156" t="str">
        <f t="shared" si="6"/>
        <v/>
      </c>
      <c r="F30" s="155"/>
      <c r="G30" s="156" t="str">
        <f t="shared" si="7"/>
        <v/>
      </c>
      <c r="H30" s="155"/>
      <c r="I30" s="156" t="str">
        <f t="shared" si="8"/>
        <v/>
      </c>
      <c r="J30" s="155"/>
      <c r="K30" s="156" t="str">
        <f t="shared" si="9"/>
        <v/>
      </c>
      <c r="L30" s="155"/>
      <c r="M30" s="156" t="str">
        <f t="shared" ref="M30:M33" si="13">IF(E20="","",IF(L30="Non",0,E20*agrdom))</f>
        <v/>
      </c>
      <c r="N30" s="155"/>
      <c r="O30" s="183" t="str">
        <f t="shared" si="10"/>
        <v/>
      </c>
      <c r="P30" s="155"/>
      <c r="Q30" s="184" t="str">
        <f t="shared" si="11"/>
        <v/>
      </c>
      <c r="R30" s="155"/>
      <c r="S30" s="184" t="str">
        <f t="shared" si="12"/>
        <v/>
      </c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</row>
    <row r="31" spans="1:50" x14ac:dyDescent="0.25">
      <c r="A31" s="152"/>
      <c r="B31" s="155"/>
      <c r="C31" s="156" t="str">
        <f t="shared" si="5"/>
        <v/>
      </c>
      <c r="D31" s="155"/>
      <c r="E31" s="156" t="str">
        <f t="shared" si="6"/>
        <v/>
      </c>
      <c r="F31" s="155"/>
      <c r="G31" s="156" t="str">
        <f t="shared" si="7"/>
        <v/>
      </c>
      <c r="H31" s="155"/>
      <c r="I31" s="156" t="str">
        <f t="shared" si="8"/>
        <v/>
      </c>
      <c r="J31" s="155"/>
      <c r="K31" s="156" t="str">
        <f t="shared" si="9"/>
        <v/>
      </c>
      <c r="L31" s="155"/>
      <c r="M31" s="156" t="str">
        <f t="shared" si="13"/>
        <v/>
      </c>
      <c r="N31" s="155"/>
      <c r="O31" s="183" t="str">
        <f t="shared" si="10"/>
        <v/>
      </c>
      <c r="P31" s="155"/>
      <c r="Q31" s="184" t="str">
        <f t="shared" si="11"/>
        <v/>
      </c>
      <c r="R31" s="155"/>
      <c r="S31" s="184" t="str">
        <f t="shared" si="12"/>
        <v/>
      </c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</row>
    <row r="32" spans="1:50" x14ac:dyDescent="0.25">
      <c r="A32" s="152"/>
      <c r="B32" s="155"/>
      <c r="C32" s="156" t="str">
        <f t="shared" si="5"/>
        <v/>
      </c>
      <c r="D32" s="155"/>
      <c r="E32" s="156" t="str">
        <f t="shared" si="6"/>
        <v/>
      </c>
      <c r="F32" s="155"/>
      <c r="G32" s="156" t="str">
        <f t="shared" si="7"/>
        <v/>
      </c>
      <c r="H32" s="155"/>
      <c r="I32" s="156" t="str">
        <f t="shared" si="8"/>
        <v/>
      </c>
      <c r="J32" s="155"/>
      <c r="K32" s="156" t="str">
        <f t="shared" si="9"/>
        <v/>
      </c>
      <c r="L32" s="155"/>
      <c r="M32" s="156" t="str">
        <f t="shared" si="13"/>
        <v/>
      </c>
      <c r="N32" s="155"/>
      <c r="O32" s="183" t="str">
        <f t="shared" si="10"/>
        <v/>
      </c>
      <c r="P32" s="155"/>
      <c r="Q32" s="184" t="str">
        <f t="shared" si="11"/>
        <v/>
      </c>
      <c r="R32" s="155"/>
      <c r="S32" s="184" t="str">
        <f t="shared" si="12"/>
        <v/>
      </c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</row>
    <row r="33" spans="1:50" x14ac:dyDescent="0.25">
      <c r="A33" s="152"/>
      <c r="B33" s="155"/>
      <c r="C33" s="167" t="str">
        <f t="shared" si="5"/>
        <v/>
      </c>
      <c r="D33" s="155"/>
      <c r="E33" s="167" t="str">
        <f t="shared" si="6"/>
        <v/>
      </c>
      <c r="F33" s="155"/>
      <c r="G33" s="167" t="str">
        <f t="shared" si="7"/>
        <v/>
      </c>
      <c r="H33" s="155"/>
      <c r="I33" s="167" t="str">
        <f t="shared" si="8"/>
        <v/>
      </c>
      <c r="J33" s="155"/>
      <c r="K33" s="167" t="str">
        <f t="shared" si="9"/>
        <v/>
      </c>
      <c r="L33" s="169"/>
      <c r="M33" s="167" t="str">
        <f t="shared" si="13"/>
        <v/>
      </c>
      <c r="N33" s="155"/>
      <c r="O33" s="185" t="str">
        <f t="shared" si="10"/>
        <v/>
      </c>
      <c r="P33" s="155"/>
      <c r="Q33" s="186" t="str">
        <f t="shared" si="11"/>
        <v/>
      </c>
      <c r="R33" s="155"/>
      <c r="S33" s="186" t="str">
        <f t="shared" si="12"/>
        <v/>
      </c>
      <c r="T33" s="187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</row>
    <row r="34" spans="1:50" x14ac:dyDescent="0.25">
      <c r="A34" s="1"/>
      <c r="B34" s="176"/>
      <c r="C34" s="177">
        <f>SUM(C28:C33)</f>
        <v>336</v>
      </c>
      <c r="D34" s="174"/>
      <c r="E34" s="175">
        <f>SUM(E28:E33)</f>
        <v>154.69999999999999</v>
      </c>
      <c r="F34" s="174"/>
      <c r="G34" s="175">
        <f>SUM(G28:G33)</f>
        <v>50.4</v>
      </c>
      <c r="H34" s="176"/>
      <c r="I34" s="177">
        <f>SUM(I28:I33)</f>
        <v>15.4</v>
      </c>
      <c r="J34" s="174"/>
      <c r="K34" s="175">
        <f>SUM(K28:K33)</f>
        <v>138.6</v>
      </c>
      <c r="L34" s="176"/>
      <c r="M34" s="177">
        <f>SUM(M28:M33)</f>
        <v>1352.4</v>
      </c>
      <c r="N34" s="176"/>
      <c r="O34" s="177">
        <f>SUM(O28:O33)</f>
        <v>0</v>
      </c>
      <c r="P34" s="176"/>
      <c r="Q34" s="177">
        <f>SUM(Q28:Q33)</f>
        <v>315.7</v>
      </c>
      <c r="R34" s="176"/>
      <c r="S34" s="177">
        <f>SUM(S28:S33)</f>
        <v>63.7</v>
      </c>
      <c r="T34" s="188">
        <f>SUM(H24:S24)+SUM(C34:S34)</f>
        <v>3339.8999999999996</v>
      </c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</row>
    <row r="35" spans="1:50" x14ac:dyDescent="0.25">
      <c r="A35" s="1"/>
      <c r="B35" s="189"/>
      <c r="C35" s="190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</row>
    <row r="36" spans="1:50" ht="15.75" x14ac:dyDescent="0.25">
      <c r="A36" s="1"/>
      <c r="B36" s="191" t="s">
        <v>62</v>
      </c>
      <c r="C36" s="192"/>
      <c r="D36" s="193">
        <f>SUM(H24)</f>
        <v>238.70000000000002</v>
      </c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</row>
    <row r="37" spans="1:50" ht="15.75" x14ac:dyDescent="0.25">
      <c r="A37" s="1"/>
      <c r="B37" s="191" t="s">
        <v>63</v>
      </c>
      <c r="C37" s="192"/>
      <c r="D37" s="193">
        <f>SUM(J24:S24)+SUM(C34:O34)</f>
        <v>2721.8</v>
      </c>
      <c r="E37" s="1"/>
      <c r="F37" s="1"/>
      <c r="G37" s="1"/>
      <c r="H37" s="127"/>
      <c r="I37" s="128"/>
      <c r="J37" s="244" t="s">
        <v>65</v>
      </c>
      <c r="K37" s="244"/>
      <c r="L37" s="128"/>
      <c r="M37" s="129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</row>
    <row r="38" spans="1:50" ht="15.75" x14ac:dyDescent="0.25">
      <c r="A38" s="1"/>
      <c r="B38" s="191" t="s">
        <v>64</v>
      </c>
      <c r="C38" s="192"/>
      <c r="D38" s="193">
        <f>SUM(P34:S34)</f>
        <v>379.4</v>
      </c>
      <c r="E38" s="1"/>
      <c r="F38" s="1"/>
      <c r="G38" s="1"/>
      <c r="H38" s="130"/>
      <c r="I38" s="131"/>
      <c r="J38" s="131"/>
      <c r="K38" s="131"/>
      <c r="L38" s="131"/>
      <c r="M38" s="132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</row>
    <row r="39" spans="1:50" x14ac:dyDescent="0.25">
      <c r="A39" s="1"/>
      <c r="B39" s="1"/>
      <c r="C39" s="1"/>
      <c r="D39" s="1"/>
      <c r="E39" s="1"/>
      <c r="F39" s="1"/>
      <c r="G39" s="1"/>
      <c r="H39" s="130"/>
      <c r="I39" s="131"/>
      <c r="J39" s="131"/>
      <c r="K39" s="131"/>
      <c r="L39" s="131"/>
      <c r="M39" s="132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</row>
    <row r="40" spans="1:50" x14ac:dyDescent="0.25">
      <c r="A40" s="1"/>
      <c r="B40" s="194" t="s">
        <v>27</v>
      </c>
      <c r="C40" s="195">
        <f>SUM(H24:S24)+SUM(C34:S34)</f>
        <v>3339.8999999999996</v>
      </c>
      <c r="D40" s="1"/>
      <c r="E40" s="1"/>
      <c r="F40" s="1"/>
      <c r="G40" s="1"/>
      <c r="H40" s="130" t="s">
        <v>66</v>
      </c>
      <c r="I40" s="245"/>
      <c r="J40" s="245"/>
      <c r="K40" s="131" t="s">
        <v>67</v>
      </c>
      <c r="L40" s="131"/>
      <c r="M40" s="132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</row>
    <row r="41" spans="1:50" x14ac:dyDescent="0.25">
      <c r="A41" s="1"/>
      <c r="B41" s="1"/>
      <c r="C41" s="1"/>
      <c r="D41" s="1"/>
      <c r="E41" s="1"/>
      <c r="F41" s="1"/>
      <c r="G41" s="1"/>
      <c r="H41" s="130"/>
      <c r="I41" s="131"/>
      <c r="J41" s="131"/>
      <c r="K41" s="131"/>
      <c r="L41" s="131"/>
      <c r="M41" s="132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</row>
    <row r="42" spans="1:50" x14ac:dyDescent="0.25">
      <c r="A42" s="1"/>
      <c r="B42" s="1"/>
      <c r="C42" s="1"/>
      <c r="D42" s="1"/>
      <c r="E42" s="1"/>
      <c r="F42" s="1"/>
      <c r="G42" s="1"/>
      <c r="H42" s="246" t="s">
        <v>68</v>
      </c>
      <c r="I42" s="246"/>
      <c r="J42" s="131"/>
      <c r="K42" s="131"/>
      <c r="L42" s="131"/>
      <c r="M42" s="132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</row>
    <row r="43" spans="1:50" x14ac:dyDescent="0.25">
      <c r="A43" s="1"/>
      <c r="B43" s="1"/>
      <c r="C43" s="1"/>
      <c r="D43" s="1"/>
      <c r="E43" s="1"/>
      <c r="F43" s="1"/>
      <c r="G43" s="1"/>
      <c r="H43" s="130"/>
      <c r="I43" s="131"/>
      <c r="J43" s="131"/>
      <c r="K43" s="131"/>
      <c r="L43" s="131"/>
      <c r="M43" s="132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</row>
    <row r="44" spans="1:50" x14ac:dyDescent="0.25">
      <c r="A44" s="1"/>
      <c r="B44" s="1"/>
      <c r="C44" s="1"/>
      <c r="D44" s="1"/>
      <c r="E44" s="1"/>
      <c r="F44" s="1"/>
      <c r="G44" s="1"/>
      <c r="H44" s="133"/>
      <c r="I44" s="134"/>
      <c r="J44" s="134"/>
      <c r="K44" s="134"/>
      <c r="L44" s="134"/>
      <c r="M44" s="135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</row>
    <row r="45" spans="1:50" x14ac:dyDescent="0.25">
      <c r="A45" s="1"/>
      <c r="B45" s="1"/>
      <c r="C45" s="1"/>
      <c r="D45" s="1"/>
      <c r="E45" s="1"/>
      <c r="F45" s="1"/>
      <c r="G45" s="1"/>
      <c r="H45" s="8"/>
      <c r="I45" s="8"/>
      <c r="J45" s="8"/>
      <c r="K45" s="8"/>
      <c r="L45" s="8"/>
      <c r="M45" s="8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</row>
    <row r="46" spans="1:50" x14ac:dyDescent="0.25">
      <c r="A46" s="1"/>
      <c r="B46" s="1"/>
      <c r="C46" s="1"/>
      <c r="D46" s="1"/>
      <c r="E46" s="1"/>
      <c r="F46" s="1"/>
      <c r="G46" s="1"/>
      <c r="H46" s="8"/>
      <c r="I46" s="8"/>
      <c r="J46" s="8"/>
      <c r="K46" s="8"/>
      <c r="L46" s="8"/>
      <c r="M46" s="8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</row>
    <row r="47" spans="1:50" x14ac:dyDescent="0.25">
      <c r="A47" s="1"/>
      <c r="B47" s="1"/>
      <c r="C47" s="1"/>
      <c r="D47" s="1"/>
      <c r="E47" s="1"/>
      <c r="F47" s="1"/>
      <c r="G47" s="1"/>
      <c r="H47" s="8"/>
      <c r="I47" s="8"/>
      <c r="J47" s="8"/>
      <c r="K47" s="8"/>
      <c r="L47" s="8"/>
      <c r="M47" s="8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</row>
    <row r="48" spans="1:50" x14ac:dyDescent="0.25">
      <c r="A48" s="1"/>
      <c r="B48" s="1"/>
      <c r="C48" s="1"/>
      <c r="D48" s="1"/>
      <c r="E48" s="1"/>
      <c r="F48" s="1"/>
      <c r="G48" s="1"/>
      <c r="H48" s="243"/>
      <c r="I48" s="243"/>
      <c r="J48" s="243"/>
      <c r="K48" s="243"/>
      <c r="L48" s="243"/>
      <c r="M48" s="243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</row>
    <row r="49" spans="1:50" x14ac:dyDescent="0.25">
      <c r="A49" s="1"/>
      <c r="B49" s="1"/>
      <c r="C49" s="1"/>
      <c r="D49" s="1"/>
      <c r="E49" s="1"/>
      <c r="F49" s="1"/>
      <c r="G49" s="1"/>
      <c r="H49" s="8"/>
      <c r="I49" s="8"/>
      <c r="J49" s="8"/>
      <c r="K49" s="8"/>
      <c r="L49" s="8"/>
      <c r="M49" s="8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</row>
    <row r="50" spans="1:50" x14ac:dyDescent="0.25">
      <c r="A50" s="1"/>
      <c r="B50" s="1"/>
      <c r="C50" s="1"/>
      <c r="D50" s="1"/>
      <c r="E50" s="1"/>
      <c r="F50" s="1"/>
      <c r="G50" s="1"/>
      <c r="H50" s="8"/>
      <c r="I50" s="8"/>
      <c r="J50" s="8"/>
      <c r="K50" s="8"/>
      <c r="L50" s="8"/>
      <c r="M50" s="8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</row>
    <row r="51" spans="1:50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</row>
    <row r="52" spans="1:50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</row>
    <row r="53" spans="1:50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</row>
    <row r="54" spans="1:50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</row>
    <row r="55" spans="1:50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</row>
    <row r="56" spans="1:50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</row>
    <row r="57" spans="1:50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</row>
    <row r="58" spans="1:50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</row>
    <row r="59" spans="1:50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</row>
    <row r="60" spans="1:50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</row>
    <row r="61" spans="1:50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</row>
    <row r="62" spans="1:50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</row>
    <row r="63" spans="1:50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</row>
    <row r="64" spans="1:50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</row>
    <row r="65" spans="1:50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</row>
    <row r="66" spans="1:50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</row>
    <row r="67" spans="1:50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</row>
    <row r="68" spans="1:50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</row>
    <row r="69" spans="1:50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</row>
    <row r="70" spans="1:50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</row>
    <row r="71" spans="1:50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</row>
    <row r="72" spans="1:50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</row>
    <row r="73" spans="1:50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</row>
    <row r="74" spans="1:50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</row>
    <row r="75" spans="1:50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</row>
    <row r="76" spans="1:50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</row>
    <row r="77" spans="1:50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</row>
    <row r="78" spans="1:50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</row>
    <row r="79" spans="1:50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</row>
    <row r="80" spans="1:50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</row>
    <row r="81" spans="1:50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</row>
    <row r="82" spans="1:50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</row>
    <row r="83" spans="1:50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</row>
    <row r="84" spans="1:50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</row>
    <row r="85" spans="1:50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</row>
    <row r="86" spans="1:50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</row>
    <row r="87" spans="1:50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</row>
    <row r="88" spans="1:50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</row>
    <row r="89" spans="1:50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</row>
    <row r="90" spans="1:50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</row>
    <row r="91" spans="1:50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</row>
    <row r="92" spans="1:50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</row>
    <row r="93" spans="1:50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</row>
    <row r="94" spans="1:50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</row>
    <row r="95" spans="1:50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</row>
    <row r="96" spans="1:50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</row>
    <row r="97" spans="1:50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</row>
    <row r="98" spans="1:50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</row>
    <row r="99" spans="1:50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</row>
    <row r="100" spans="1:50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</row>
    <row r="101" spans="1:50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</row>
    <row r="102" spans="1:50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</row>
    <row r="103" spans="1:50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</row>
    <row r="104" spans="1:50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</row>
    <row r="105" spans="1:50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</row>
    <row r="106" spans="1:50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</row>
    <row r="107" spans="1:50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</row>
    <row r="108" spans="1:50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</row>
    <row r="109" spans="1:50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</row>
    <row r="110" spans="1:50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</row>
    <row r="111" spans="1:50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</row>
    <row r="112" spans="1:50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</row>
    <row r="113" spans="1:50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</row>
    <row r="114" spans="1:50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</row>
    <row r="115" spans="1:50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</row>
    <row r="116" spans="1:50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</row>
    <row r="117" spans="1:50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</row>
    <row r="118" spans="1:50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</row>
    <row r="119" spans="1:50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</row>
    <row r="120" spans="1:50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</row>
    <row r="121" spans="1:50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</row>
    <row r="122" spans="1:50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</row>
    <row r="123" spans="1:50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</row>
    <row r="124" spans="1:50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</row>
    <row r="125" spans="1:50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</row>
    <row r="126" spans="1:50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</row>
    <row r="127" spans="1:50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</row>
    <row r="128" spans="1:50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</row>
    <row r="129" spans="1:50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</row>
    <row r="130" spans="1:50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</row>
    <row r="131" spans="1:50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</row>
    <row r="132" spans="1:50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</row>
    <row r="133" spans="1:50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</row>
    <row r="134" spans="1:50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</row>
    <row r="135" spans="1:50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</row>
    <row r="136" spans="1:50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</row>
    <row r="137" spans="1:50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</row>
    <row r="138" spans="1:50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</row>
    <row r="139" spans="1:50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</row>
    <row r="140" spans="1:50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</row>
    <row r="141" spans="1:50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</row>
    <row r="142" spans="1:50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</row>
    <row r="143" spans="1:50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</row>
    <row r="144" spans="1:50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</row>
    <row r="145" spans="1:50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</row>
    <row r="146" spans="1:50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</row>
    <row r="147" spans="1:50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</row>
    <row r="148" spans="1:50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</row>
    <row r="149" spans="1:50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</row>
    <row r="150" spans="1:50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</row>
    <row r="151" spans="1:50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</row>
    <row r="152" spans="1:50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</row>
    <row r="153" spans="1:50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</row>
    <row r="154" spans="1:50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</row>
    <row r="155" spans="1:50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</row>
    <row r="156" spans="1:50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</row>
    <row r="157" spans="1:50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</row>
    <row r="158" spans="1:50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</row>
    <row r="159" spans="1:50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</row>
    <row r="160" spans="1:50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</row>
    <row r="161" spans="1:50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</row>
    <row r="162" spans="1:50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</row>
    <row r="163" spans="1:50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</row>
    <row r="164" spans="1:50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</row>
    <row r="165" spans="1:50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</row>
    <row r="166" spans="1:50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</row>
    <row r="167" spans="1:50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</row>
    <row r="168" spans="1:50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</row>
    <row r="169" spans="1:50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</row>
    <row r="170" spans="1:50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</row>
    <row r="171" spans="1:50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</row>
    <row r="172" spans="1:50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</row>
    <row r="173" spans="1:50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</row>
    <row r="174" spans="1:50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</row>
    <row r="175" spans="1:50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</row>
    <row r="176" spans="1:50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</row>
    <row r="177" spans="1:50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</row>
    <row r="178" spans="1:50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</row>
    <row r="179" spans="1:50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</row>
    <row r="180" spans="1:50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</row>
    <row r="181" spans="1:50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</row>
    <row r="182" spans="1:50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</row>
    <row r="183" spans="1:50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</row>
    <row r="184" spans="1:50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</row>
    <row r="185" spans="1:50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</row>
    <row r="186" spans="1:50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</row>
    <row r="187" spans="1:50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</row>
    <row r="188" spans="1:50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</row>
    <row r="189" spans="1:50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</row>
    <row r="190" spans="1:50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</row>
    <row r="191" spans="1:50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</row>
    <row r="192" spans="1:50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</row>
    <row r="193" spans="1:50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</row>
    <row r="194" spans="1:50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</row>
    <row r="195" spans="1:50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</row>
    <row r="196" spans="1:50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</row>
    <row r="197" spans="1:50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</row>
    <row r="198" spans="1:50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</row>
    <row r="199" spans="1:50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</row>
    <row r="200" spans="1:50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</row>
    <row r="201" spans="1:50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</row>
    <row r="202" spans="1:50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</row>
    <row r="203" spans="1:50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</row>
    <row r="204" spans="1:50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</row>
    <row r="205" spans="1:50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</row>
    <row r="206" spans="1:50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</row>
    <row r="207" spans="1:50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</row>
    <row r="208" spans="1:50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</row>
    <row r="209" spans="1:50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</row>
    <row r="210" spans="1:50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</row>
    <row r="211" spans="1:50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</row>
    <row r="212" spans="1:50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</row>
    <row r="213" spans="1:50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</row>
    <row r="214" spans="1:50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</row>
    <row r="215" spans="1:50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</row>
    <row r="216" spans="1:50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</row>
    <row r="217" spans="1:50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</row>
    <row r="218" spans="1:50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</row>
    <row r="219" spans="1:50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</row>
    <row r="220" spans="1:50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</row>
    <row r="221" spans="1:50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</row>
    <row r="222" spans="1:50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</row>
    <row r="223" spans="1:50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</row>
    <row r="224" spans="1:50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</row>
    <row r="225" spans="1:50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</row>
    <row r="226" spans="1:50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</row>
    <row r="227" spans="1:50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</row>
    <row r="228" spans="1:50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</row>
    <row r="229" spans="1:50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</row>
    <row r="230" spans="1:50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</row>
    <row r="231" spans="1:50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</row>
    <row r="232" spans="1:50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</row>
    <row r="233" spans="1:50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</row>
    <row r="234" spans="1:50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  <c r="AX234" s="1"/>
    </row>
    <row r="235" spans="1:50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  <c r="AX235" s="1"/>
    </row>
    <row r="236" spans="1:50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  <c r="AX236" s="1"/>
    </row>
    <row r="237" spans="1:50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  <c r="AX237" s="1"/>
    </row>
    <row r="238" spans="1:50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1"/>
      <c r="AX238" s="1"/>
    </row>
    <row r="239" spans="1:50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  <c r="AW239" s="1"/>
      <c r="AX239" s="1"/>
    </row>
    <row r="240" spans="1:50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"/>
      <c r="AX240" s="1"/>
    </row>
    <row r="241" spans="1:50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1"/>
      <c r="AX241" s="1"/>
    </row>
    <row r="242" spans="1:50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AW242" s="1"/>
      <c r="AX242" s="1"/>
    </row>
    <row r="243" spans="1:50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  <c r="AW243" s="1"/>
      <c r="AX243" s="1"/>
    </row>
    <row r="244" spans="1:50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  <c r="AW244" s="1"/>
      <c r="AX244" s="1"/>
    </row>
    <row r="245" spans="1:50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  <c r="AW245" s="1"/>
      <c r="AX245" s="1"/>
    </row>
    <row r="246" spans="1:50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1"/>
      <c r="AX246" s="1"/>
    </row>
    <row r="247" spans="1:50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AW247" s="1"/>
      <c r="AX247" s="1"/>
    </row>
    <row r="248" spans="1:50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  <c r="AX248" s="1"/>
    </row>
    <row r="249" spans="1:50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AW249" s="1"/>
      <c r="AX249" s="1"/>
    </row>
    <row r="250" spans="1:50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  <c r="AX250" s="1"/>
    </row>
    <row r="251" spans="1:50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1"/>
      <c r="AX251" s="1"/>
    </row>
    <row r="252" spans="1:50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  <c r="AX252" s="1"/>
    </row>
    <row r="253" spans="1:50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"/>
      <c r="AX253" s="1"/>
    </row>
    <row r="254" spans="1:50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  <c r="AX254" s="1"/>
    </row>
    <row r="255" spans="1:50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1"/>
      <c r="AX255" s="1"/>
    </row>
    <row r="256" spans="1:50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1"/>
      <c r="AX256" s="1"/>
    </row>
    <row r="257" spans="1:50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"/>
      <c r="AX257" s="1"/>
    </row>
    <row r="258" spans="1:50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  <c r="AX258" s="1"/>
    </row>
    <row r="259" spans="1:50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AW259" s="1"/>
      <c r="AX259" s="1"/>
    </row>
    <row r="260" spans="1:50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/>
      <c r="AX260" s="1"/>
    </row>
    <row r="261" spans="1:50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"/>
      <c r="AX261" s="1"/>
    </row>
    <row r="262" spans="1:50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  <c r="AW262" s="1"/>
      <c r="AX262" s="1"/>
    </row>
    <row r="263" spans="1:50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  <c r="AW263" s="1"/>
      <c r="AX263" s="1"/>
    </row>
    <row r="264" spans="1:50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  <c r="AW264" s="1"/>
      <c r="AX264" s="1"/>
    </row>
    <row r="265" spans="1:50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  <c r="AW265" s="1"/>
      <c r="AX265" s="1"/>
    </row>
    <row r="266" spans="1:50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V266" s="1"/>
      <c r="AW266" s="1"/>
      <c r="AX266" s="1"/>
    </row>
    <row r="267" spans="1:50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  <c r="AW267" s="1"/>
      <c r="AX267" s="1"/>
    </row>
    <row r="268" spans="1:50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  <c r="AW268" s="1"/>
      <c r="AX268" s="1"/>
    </row>
    <row r="269" spans="1:50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  <c r="AV269" s="1"/>
      <c r="AW269" s="1"/>
      <c r="AX269" s="1"/>
    </row>
    <row r="270" spans="1:50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V270" s="1"/>
      <c r="AW270" s="1"/>
      <c r="AX270" s="1"/>
    </row>
    <row r="271" spans="1:50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  <c r="AV271" s="1"/>
      <c r="AW271" s="1"/>
      <c r="AX271" s="1"/>
    </row>
    <row r="272" spans="1:50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  <c r="AV272" s="1"/>
      <c r="AW272" s="1"/>
      <c r="AX272" s="1"/>
    </row>
    <row r="273" spans="1:50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  <c r="AV273" s="1"/>
      <c r="AW273" s="1"/>
      <c r="AX273" s="1"/>
    </row>
    <row r="274" spans="1:50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V274" s="1"/>
      <c r="AW274" s="1"/>
      <c r="AX274" s="1"/>
    </row>
    <row r="275" spans="1:50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  <c r="AV275" s="1"/>
      <c r="AW275" s="1"/>
      <c r="AX275" s="1"/>
    </row>
    <row r="276" spans="1:50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V276" s="1"/>
      <c r="AW276" s="1"/>
      <c r="AX276" s="1"/>
    </row>
    <row r="277" spans="1:50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  <c r="AV277" s="1"/>
      <c r="AW277" s="1"/>
      <c r="AX277" s="1"/>
    </row>
    <row r="278" spans="1:50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V278" s="1"/>
      <c r="AW278" s="1"/>
      <c r="AX278" s="1"/>
    </row>
    <row r="279" spans="1:50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1"/>
      <c r="AV279" s="1"/>
      <c r="AW279" s="1"/>
      <c r="AX279" s="1"/>
    </row>
    <row r="280" spans="1:50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1"/>
      <c r="AV280" s="1"/>
      <c r="AW280" s="1"/>
      <c r="AX280" s="1"/>
    </row>
    <row r="281" spans="1:50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"/>
      <c r="AU281" s="1"/>
      <c r="AV281" s="1"/>
      <c r="AW281" s="1"/>
      <c r="AX281" s="1"/>
    </row>
    <row r="282" spans="1:50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V282" s="1"/>
      <c r="AW282" s="1"/>
      <c r="AX282" s="1"/>
    </row>
    <row r="283" spans="1:50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  <c r="AV283" s="1"/>
      <c r="AW283" s="1"/>
      <c r="AX283" s="1"/>
    </row>
    <row r="284" spans="1:50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1"/>
      <c r="AV284" s="1"/>
      <c r="AW284" s="1"/>
      <c r="AX284" s="1"/>
    </row>
    <row r="285" spans="1:50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  <c r="AT285" s="1"/>
      <c r="AU285" s="1"/>
      <c r="AV285" s="1"/>
      <c r="AW285" s="1"/>
      <c r="AX285" s="1"/>
    </row>
    <row r="286" spans="1:50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  <c r="AV286" s="1"/>
      <c r="AW286" s="1"/>
      <c r="AX286" s="1"/>
    </row>
    <row r="287" spans="1:50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  <c r="AT287" s="1"/>
      <c r="AU287" s="1"/>
      <c r="AV287" s="1"/>
      <c r="AW287" s="1"/>
      <c r="AX287" s="1"/>
    </row>
    <row r="288" spans="1:50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  <c r="AT288" s="1"/>
      <c r="AU288" s="1"/>
      <c r="AV288" s="1"/>
      <c r="AW288" s="1"/>
      <c r="AX288" s="1"/>
    </row>
    <row r="289" spans="1:50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  <c r="AT289" s="1"/>
      <c r="AU289" s="1"/>
      <c r="AV289" s="1"/>
      <c r="AW289" s="1"/>
      <c r="AX289" s="1"/>
    </row>
    <row r="290" spans="1:50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  <c r="AT290" s="1"/>
      <c r="AU290" s="1"/>
      <c r="AV290" s="1"/>
      <c r="AW290" s="1"/>
      <c r="AX290" s="1"/>
    </row>
    <row r="291" spans="1:50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  <c r="AT291" s="1"/>
      <c r="AU291" s="1"/>
      <c r="AV291" s="1"/>
      <c r="AW291" s="1"/>
      <c r="AX291" s="1"/>
    </row>
    <row r="292" spans="1:50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  <c r="AT292" s="1"/>
      <c r="AU292" s="1"/>
      <c r="AV292" s="1"/>
      <c r="AW292" s="1"/>
      <c r="AX292" s="1"/>
    </row>
    <row r="293" spans="1:50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  <c r="AT293" s="1"/>
      <c r="AU293" s="1"/>
      <c r="AV293" s="1"/>
      <c r="AW293" s="1"/>
      <c r="AX293" s="1"/>
    </row>
    <row r="294" spans="1:50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  <c r="AV294" s="1"/>
      <c r="AW294" s="1"/>
      <c r="AX294" s="1"/>
    </row>
    <row r="295" spans="1:50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  <c r="AT295" s="1"/>
      <c r="AU295" s="1"/>
      <c r="AV295" s="1"/>
      <c r="AW295" s="1"/>
      <c r="AX295" s="1"/>
    </row>
    <row r="296" spans="1:50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  <c r="AT296" s="1"/>
      <c r="AU296" s="1"/>
      <c r="AV296" s="1"/>
      <c r="AW296" s="1"/>
      <c r="AX296" s="1"/>
    </row>
    <row r="297" spans="1:50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  <c r="AT297" s="1"/>
      <c r="AU297" s="1"/>
      <c r="AV297" s="1"/>
      <c r="AW297" s="1"/>
      <c r="AX297" s="1"/>
    </row>
    <row r="298" spans="1:50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/>
      <c r="AV298" s="1"/>
      <c r="AW298" s="1"/>
      <c r="AX298" s="1"/>
    </row>
    <row r="299" spans="1:50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  <c r="AT299" s="1"/>
      <c r="AU299" s="1"/>
      <c r="AV299" s="1"/>
      <c r="AW299" s="1"/>
      <c r="AX299" s="1"/>
    </row>
    <row r="300" spans="1:50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  <c r="AT300" s="1"/>
      <c r="AU300" s="1"/>
      <c r="AV300" s="1"/>
      <c r="AW300" s="1"/>
      <c r="AX300" s="1"/>
    </row>
    <row r="301" spans="1:50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  <c r="AT301" s="1"/>
      <c r="AU301" s="1"/>
      <c r="AV301" s="1"/>
      <c r="AW301" s="1"/>
      <c r="AX301" s="1"/>
    </row>
    <row r="302" spans="1:50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  <c r="AT302" s="1"/>
      <c r="AU302" s="1"/>
      <c r="AV302" s="1"/>
      <c r="AW302" s="1"/>
      <c r="AX302" s="1"/>
    </row>
    <row r="303" spans="1:50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  <c r="AT303" s="1"/>
      <c r="AU303" s="1"/>
      <c r="AV303" s="1"/>
      <c r="AW303" s="1"/>
      <c r="AX303" s="1"/>
    </row>
    <row r="304" spans="1:50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  <c r="AT304" s="1"/>
      <c r="AU304" s="1"/>
      <c r="AV304" s="1"/>
      <c r="AW304" s="1"/>
      <c r="AX304" s="1"/>
    </row>
    <row r="305" spans="1:50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  <c r="AT305" s="1"/>
      <c r="AU305" s="1"/>
      <c r="AV305" s="1"/>
      <c r="AW305" s="1"/>
      <c r="AX305" s="1"/>
    </row>
    <row r="306" spans="1:50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  <c r="AT306" s="1"/>
      <c r="AU306" s="1"/>
      <c r="AV306" s="1"/>
      <c r="AW306" s="1"/>
      <c r="AX306" s="1"/>
    </row>
    <row r="307" spans="1:50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  <c r="AT307" s="1"/>
      <c r="AU307" s="1"/>
      <c r="AV307" s="1"/>
      <c r="AW307" s="1"/>
      <c r="AX307" s="1"/>
    </row>
    <row r="308" spans="1:50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1"/>
      <c r="AU308" s="1"/>
      <c r="AV308" s="1"/>
      <c r="AW308" s="1"/>
      <c r="AX308" s="1"/>
    </row>
    <row r="309" spans="1:50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  <c r="AT309" s="1"/>
      <c r="AU309" s="1"/>
      <c r="AV309" s="1"/>
      <c r="AW309" s="1"/>
      <c r="AX309" s="1"/>
    </row>
    <row r="310" spans="1:50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  <c r="AT310" s="1"/>
      <c r="AU310" s="1"/>
      <c r="AV310" s="1"/>
      <c r="AW310" s="1"/>
      <c r="AX310" s="1"/>
    </row>
    <row r="311" spans="1:50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  <c r="AT311" s="1"/>
      <c r="AU311" s="1"/>
      <c r="AV311" s="1"/>
      <c r="AW311" s="1"/>
      <c r="AX311" s="1"/>
    </row>
    <row r="312" spans="1:50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</row>
    <row r="313" spans="1:50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</row>
    <row r="314" spans="1:50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</row>
    <row r="315" spans="1:50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</row>
    <row r="316" spans="1:50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</row>
    <row r="317" spans="1:50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</row>
    <row r="318" spans="1:50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</row>
    <row r="319" spans="1:50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</row>
    <row r="320" spans="1:50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</row>
  </sheetData>
  <sheetProtection algorithmName="SHA-512" hashValue="4x+0wG6cyqH2okFuN4/UbdX3XzYfAGk2Izt60pixs0yguAPcnbTDCq7kIKn6Dd5G+iVkUfElwl9g/HkDcpRGBQ==" saltValue="7I6Ds0UmT2lUwAj3fYFDFg==" spinCount="100000" sheet="1" objects="1" scenarios="1"/>
  <mergeCells count="13">
    <mergeCell ref="I40:J40"/>
    <mergeCell ref="H42:I42"/>
    <mergeCell ref="H48:M48"/>
    <mergeCell ref="K16:O16"/>
    <mergeCell ref="P16:S16"/>
    <mergeCell ref="B26:O26"/>
    <mergeCell ref="P26:S26"/>
    <mergeCell ref="J37:K37"/>
    <mergeCell ref="C9:F9"/>
    <mergeCell ref="G11:J11"/>
    <mergeCell ref="B16:F16"/>
    <mergeCell ref="G16:H16"/>
    <mergeCell ref="I16:J16"/>
  </mergeCells>
  <conditionalFormatting sqref="F18:F23">
    <cfRule type="cellIs" dxfId="1" priority="2" operator="notBetween">
      <formula>30</formula>
      <formula>100</formula>
    </cfRule>
  </conditionalFormatting>
  <dataValidations count="3">
    <dataValidation type="list" operator="equal" allowBlank="1" showInputMessage="1" showErrorMessage="1" sqref="G18:G23 I18:I23 P18:P23 R18:R23 B28:B33 D28:D33 J29:J33 H28:H33 F29:F33 N28:N33 P28:P33 R28:R33 L29:L31">
      <formula1>$J$6:$J$7</formula1>
      <formula2>0</formula2>
    </dataValidation>
    <dataValidation type="list" operator="equal" allowBlank="1" showInputMessage="1" showErrorMessage="1" sqref="L33">
      <formula1>$J$6:$J$7</formula1>
    </dataValidation>
    <dataValidation type="list" operator="equal" allowBlank="1" showInputMessage="1" showErrorMessage="1" sqref="J28 F28 L28 L32">
      <formula1>$J$6:$J$7</formula1>
    </dataValidation>
  </dataValidations>
  <pageMargins left="0.25" right="0.25" top="0.75" bottom="0.75" header="0.511811023622047" footer="0.511811023622047"/>
  <pageSetup paperSize="8" orientation="landscape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D7" sqref="D7"/>
    </sheetView>
  </sheetViews>
  <sheetFormatPr baseColWidth="10" defaultRowHeight="15" x14ac:dyDescent="0.25"/>
  <sheetData>
    <row r="1" spans="1:1" x14ac:dyDescent="0.25">
      <c r="A1" t="s">
        <v>253</v>
      </c>
    </row>
    <row r="2" spans="1:1" x14ac:dyDescent="0.25">
      <c r="A2" t="s">
        <v>252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69"/>
  <sheetViews>
    <sheetView zoomScaleNormal="100" workbookViewId="0">
      <selection activeCell="E13" sqref="E13"/>
    </sheetView>
  </sheetViews>
  <sheetFormatPr baseColWidth="10" defaultColWidth="10.7109375" defaultRowHeight="15" x14ac:dyDescent="0.25"/>
  <cols>
    <col min="1" max="1" width="11.42578125" style="1" customWidth="1"/>
    <col min="2" max="2" width="21.42578125" style="196" customWidth="1"/>
    <col min="3" max="3" width="35.7109375" style="196" customWidth="1"/>
    <col min="4" max="4" width="21.42578125" style="196" customWidth="1"/>
    <col min="5" max="5" width="21.42578125" style="197" customWidth="1"/>
    <col min="6" max="6" width="11.42578125" style="1" customWidth="1"/>
    <col min="7" max="7" width="4.7109375" style="1" customWidth="1"/>
    <col min="8" max="12" width="12.85546875" style="4" customWidth="1"/>
    <col min="13" max="19" width="11.42578125" style="1" customWidth="1"/>
  </cols>
  <sheetData>
    <row r="1" spans="2:12" s="1" customFormat="1" x14ac:dyDescent="0.25">
      <c r="B1" s="197"/>
      <c r="C1" s="197"/>
      <c r="D1" s="197"/>
      <c r="E1" s="197"/>
      <c r="H1" s="4"/>
      <c r="I1" s="4"/>
      <c r="J1" s="4"/>
      <c r="K1" s="4"/>
      <c r="L1" s="4"/>
    </row>
    <row r="2" spans="2:12" s="1" customFormat="1" x14ac:dyDescent="0.25">
      <c r="B2" s="198"/>
      <c r="C2" s="198"/>
      <c r="D2" s="199" t="s">
        <v>93</v>
      </c>
      <c r="E2" s="200" t="s">
        <v>94</v>
      </c>
      <c r="H2" s="201"/>
      <c r="I2" s="202"/>
      <c r="J2" s="202"/>
      <c r="K2" s="203"/>
      <c r="L2" s="4"/>
    </row>
    <row r="3" spans="2:12" ht="25.5" customHeight="1" x14ac:dyDescent="0.25">
      <c r="B3" s="252" t="s">
        <v>29</v>
      </c>
      <c r="C3" s="252"/>
      <c r="D3" s="252"/>
      <c r="E3" s="252"/>
      <c r="H3" s="253"/>
      <c r="I3" s="253"/>
      <c r="J3" s="253"/>
      <c r="K3" s="253"/>
    </row>
    <row r="4" spans="2:12" x14ac:dyDescent="0.25">
      <c r="B4" s="205" t="s">
        <v>95</v>
      </c>
      <c r="C4" s="206" t="s">
        <v>96</v>
      </c>
      <c r="D4" s="206" t="s">
        <v>97</v>
      </c>
      <c r="E4" s="206" t="s">
        <v>98</v>
      </c>
      <c r="H4" s="207" t="s">
        <v>99</v>
      </c>
      <c r="I4" s="207">
        <v>4.6900000000000004</v>
      </c>
      <c r="J4" s="207"/>
      <c r="K4" s="207"/>
    </row>
    <row r="5" spans="2:12" ht="25.5" x14ac:dyDescent="0.25">
      <c r="B5" s="208" t="s">
        <v>100</v>
      </c>
      <c r="C5" s="206" t="s">
        <v>101</v>
      </c>
      <c r="D5" s="206" t="s">
        <v>102</v>
      </c>
      <c r="E5" s="206" t="s">
        <v>103</v>
      </c>
      <c r="H5" s="207" t="s">
        <v>104</v>
      </c>
      <c r="I5" s="207">
        <v>0.7</v>
      </c>
      <c r="J5" s="207" t="s">
        <v>105</v>
      </c>
      <c r="K5" s="207">
        <v>0.93</v>
      </c>
    </row>
    <row r="6" spans="2:12" x14ac:dyDescent="0.25">
      <c r="B6" s="209" t="s">
        <v>106</v>
      </c>
      <c r="C6" s="206" t="s">
        <v>82</v>
      </c>
      <c r="D6" s="206" t="s">
        <v>107</v>
      </c>
      <c r="E6" s="206" t="s">
        <v>107</v>
      </c>
      <c r="H6" s="207" t="s">
        <v>108</v>
      </c>
      <c r="I6" s="207">
        <v>4.5</v>
      </c>
      <c r="J6" s="207" t="s">
        <v>109</v>
      </c>
      <c r="K6" s="207">
        <v>1.5</v>
      </c>
    </row>
    <row r="7" spans="2:12" ht="25.5" x14ac:dyDescent="0.25">
      <c r="B7" s="209" t="s">
        <v>110</v>
      </c>
      <c r="C7" s="206" t="s">
        <v>82</v>
      </c>
      <c r="D7" s="206" t="s">
        <v>111</v>
      </c>
      <c r="E7" s="206" t="s">
        <v>111</v>
      </c>
      <c r="H7" s="207"/>
      <c r="I7" s="207"/>
      <c r="J7" s="207"/>
      <c r="K7" s="207"/>
    </row>
    <row r="8" spans="2:12" ht="15.75" customHeight="1" x14ac:dyDescent="0.25">
      <c r="B8" s="252" t="s">
        <v>30</v>
      </c>
      <c r="C8" s="252"/>
      <c r="D8" s="252"/>
      <c r="E8" s="252"/>
      <c r="H8" s="254"/>
      <c r="I8" s="254"/>
      <c r="J8" s="254"/>
      <c r="K8" s="254"/>
    </row>
    <row r="9" spans="2:12" ht="15.75" customHeight="1" x14ac:dyDescent="0.25">
      <c r="B9" s="255" t="s">
        <v>112</v>
      </c>
      <c r="C9" s="211" t="s">
        <v>113</v>
      </c>
      <c r="D9" s="211" t="s">
        <v>114</v>
      </c>
      <c r="E9" s="206" t="s">
        <v>115</v>
      </c>
      <c r="H9" s="212" t="s">
        <v>116</v>
      </c>
      <c r="I9" s="207">
        <v>1.48</v>
      </c>
      <c r="J9" s="212" t="s">
        <v>117</v>
      </c>
      <c r="K9" s="207">
        <v>1.97</v>
      </c>
    </row>
    <row r="10" spans="2:12" x14ac:dyDescent="0.25">
      <c r="B10" s="255"/>
      <c r="C10" s="211" t="s">
        <v>118</v>
      </c>
      <c r="D10" s="211" t="s">
        <v>119</v>
      </c>
      <c r="E10" s="206" t="s">
        <v>120</v>
      </c>
      <c r="H10" s="212" t="s">
        <v>121</v>
      </c>
      <c r="I10" s="207">
        <v>2.0099999999999998</v>
      </c>
      <c r="J10" s="212" t="s">
        <v>122</v>
      </c>
      <c r="K10" s="207">
        <v>2.67</v>
      </c>
    </row>
    <row r="11" spans="2:12" x14ac:dyDescent="0.25">
      <c r="B11" s="255"/>
      <c r="C11" s="211" t="s">
        <v>123</v>
      </c>
      <c r="D11" s="211" t="s">
        <v>124</v>
      </c>
      <c r="E11" s="206" t="s">
        <v>125</v>
      </c>
      <c r="H11" s="212" t="s">
        <v>126</v>
      </c>
      <c r="I11" s="207">
        <v>1.61</v>
      </c>
      <c r="J11" s="212" t="s">
        <v>127</v>
      </c>
      <c r="K11" s="207">
        <v>2.14</v>
      </c>
    </row>
    <row r="12" spans="2:12" ht="15.75" customHeight="1" x14ac:dyDescent="0.25">
      <c r="B12" s="256" t="s">
        <v>128</v>
      </c>
      <c r="C12" s="206" t="s">
        <v>36</v>
      </c>
      <c r="D12" s="206" t="s">
        <v>129</v>
      </c>
      <c r="E12" s="206" t="s">
        <v>130</v>
      </c>
      <c r="H12" s="212" t="s">
        <v>131</v>
      </c>
      <c r="I12" s="207">
        <v>2.29</v>
      </c>
      <c r="J12" s="212" t="s">
        <v>132</v>
      </c>
      <c r="K12" s="207">
        <v>3.05</v>
      </c>
    </row>
    <row r="13" spans="2:12" x14ac:dyDescent="0.25">
      <c r="B13" s="256"/>
      <c r="C13" s="206" t="s">
        <v>133</v>
      </c>
      <c r="D13" s="206" t="s">
        <v>134</v>
      </c>
      <c r="E13" s="206" t="s">
        <v>135</v>
      </c>
      <c r="H13" s="207" t="s">
        <v>136</v>
      </c>
      <c r="I13" s="207">
        <v>1.85</v>
      </c>
      <c r="J13" s="207" t="s">
        <v>137</v>
      </c>
      <c r="K13" s="207">
        <v>2.46</v>
      </c>
    </row>
    <row r="14" spans="2:12" ht="15.75" customHeight="1" x14ac:dyDescent="0.25">
      <c r="B14" s="256" t="s">
        <v>138</v>
      </c>
      <c r="C14" s="206" t="s">
        <v>139</v>
      </c>
      <c r="D14" s="206" t="s">
        <v>140</v>
      </c>
      <c r="E14" s="206" t="s">
        <v>141</v>
      </c>
      <c r="H14" s="207" t="s">
        <v>142</v>
      </c>
      <c r="I14" s="207">
        <v>2.8</v>
      </c>
      <c r="J14" s="207" t="s">
        <v>143</v>
      </c>
      <c r="K14" s="207">
        <v>3.72</v>
      </c>
    </row>
    <row r="15" spans="2:12" x14ac:dyDescent="0.25">
      <c r="B15" s="256"/>
      <c r="C15" s="206" t="s">
        <v>144</v>
      </c>
      <c r="D15" s="206" t="s">
        <v>145</v>
      </c>
      <c r="E15" s="206" t="s">
        <v>146</v>
      </c>
      <c r="H15" s="207" t="s">
        <v>147</v>
      </c>
      <c r="I15" s="207">
        <v>0.89</v>
      </c>
      <c r="J15" s="207" t="s">
        <v>148</v>
      </c>
      <c r="K15" s="207">
        <v>1.18</v>
      </c>
    </row>
    <row r="16" spans="2:12" x14ac:dyDescent="0.25">
      <c r="B16" s="256"/>
      <c r="C16" s="206" t="s">
        <v>149</v>
      </c>
      <c r="D16" s="206" t="s">
        <v>150</v>
      </c>
      <c r="E16" s="206" t="s">
        <v>151</v>
      </c>
      <c r="H16" s="207" t="s">
        <v>152</v>
      </c>
      <c r="I16" s="207">
        <v>2.0299999999999998</v>
      </c>
      <c r="J16" s="207" t="s">
        <v>153</v>
      </c>
      <c r="K16" s="207">
        <v>2.7</v>
      </c>
    </row>
    <row r="17" spans="2:12" x14ac:dyDescent="0.25">
      <c r="B17" s="256"/>
      <c r="C17" s="206" t="s">
        <v>154</v>
      </c>
      <c r="D17" s="206" t="s">
        <v>155</v>
      </c>
      <c r="E17" s="206" t="s">
        <v>156</v>
      </c>
      <c r="H17" s="207" t="s">
        <v>157</v>
      </c>
      <c r="I17" s="207">
        <v>1.33</v>
      </c>
      <c r="J17" s="207" t="s">
        <v>158</v>
      </c>
      <c r="K17" s="207">
        <v>1.77</v>
      </c>
    </row>
    <row r="18" spans="2:12" ht="45" x14ac:dyDescent="0.25">
      <c r="B18" s="256"/>
      <c r="C18" s="213" t="s">
        <v>159</v>
      </c>
      <c r="D18" s="206" t="s">
        <v>160</v>
      </c>
      <c r="E18" s="206" t="s">
        <v>161</v>
      </c>
      <c r="H18" s="207" t="s">
        <v>162</v>
      </c>
      <c r="I18" s="207">
        <v>0.72</v>
      </c>
      <c r="J18" s="207" t="s">
        <v>163</v>
      </c>
      <c r="K18" s="207">
        <v>0.95</v>
      </c>
    </row>
    <row r="19" spans="2:12" ht="25.5" x14ac:dyDescent="0.25">
      <c r="B19" s="256"/>
      <c r="C19" s="206" t="s">
        <v>164</v>
      </c>
      <c r="D19" s="206" t="s">
        <v>165</v>
      </c>
      <c r="E19" s="206" t="s">
        <v>166</v>
      </c>
      <c r="H19" s="207" t="s">
        <v>167</v>
      </c>
      <c r="I19" s="207">
        <v>0.22</v>
      </c>
      <c r="J19" s="207" t="s">
        <v>168</v>
      </c>
      <c r="K19" s="207">
        <v>0.28999999999999998</v>
      </c>
    </row>
    <row r="20" spans="2:12" ht="15.75" customHeight="1" x14ac:dyDescent="0.25">
      <c r="B20" s="256" t="s">
        <v>169</v>
      </c>
      <c r="C20" s="206" t="s">
        <v>170</v>
      </c>
      <c r="D20" s="206" t="s">
        <v>171</v>
      </c>
      <c r="E20" s="206" t="s">
        <v>172</v>
      </c>
      <c r="H20" s="207" t="s">
        <v>173</v>
      </c>
      <c r="I20" s="207">
        <v>2.5</v>
      </c>
      <c r="J20" s="207" t="s">
        <v>174</v>
      </c>
      <c r="K20" s="207">
        <v>3.33</v>
      </c>
    </row>
    <row r="21" spans="2:12" x14ac:dyDescent="0.25">
      <c r="B21" s="256"/>
      <c r="C21" s="206" t="s">
        <v>175</v>
      </c>
      <c r="D21" s="206" t="s">
        <v>176</v>
      </c>
      <c r="E21" s="206" t="s">
        <v>177</v>
      </c>
      <c r="H21" s="207" t="s">
        <v>178</v>
      </c>
      <c r="I21" s="207">
        <v>1.82</v>
      </c>
      <c r="J21" s="207" t="s">
        <v>179</v>
      </c>
      <c r="K21" s="207">
        <v>2.42</v>
      </c>
    </row>
    <row r="22" spans="2:12" ht="16.5" customHeight="1" x14ac:dyDescent="0.25">
      <c r="B22" s="257" t="s">
        <v>180</v>
      </c>
      <c r="C22" s="257"/>
      <c r="D22" s="214" t="s">
        <v>181</v>
      </c>
      <c r="E22" s="215" t="s">
        <v>182</v>
      </c>
      <c r="H22" s="254"/>
      <c r="I22" s="254"/>
      <c r="J22" s="254"/>
      <c r="K22" s="254"/>
    </row>
    <row r="23" spans="2:12" ht="16.5" customHeight="1" x14ac:dyDescent="0.25">
      <c r="B23" s="257" t="s">
        <v>31</v>
      </c>
      <c r="C23" s="257"/>
      <c r="D23" s="257"/>
      <c r="E23" s="257"/>
      <c r="H23" s="254"/>
      <c r="I23" s="254"/>
      <c r="J23" s="254"/>
      <c r="K23" s="254"/>
    </row>
    <row r="24" spans="2:12" ht="15.75" customHeight="1" x14ac:dyDescent="0.25">
      <c r="B24" s="255" t="s">
        <v>183</v>
      </c>
      <c r="C24" s="206" t="s">
        <v>184</v>
      </c>
      <c r="D24" s="206" t="s">
        <v>185</v>
      </c>
      <c r="E24" s="206" t="s">
        <v>186</v>
      </c>
      <c r="H24" s="207" t="s">
        <v>187</v>
      </c>
      <c r="I24" s="207">
        <v>1.1299999999999999</v>
      </c>
      <c r="J24" s="207" t="s">
        <v>188</v>
      </c>
      <c r="K24" s="207">
        <v>1.5</v>
      </c>
    </row>
    <row r="25" spans="2:12" ht="25.5" x14ac:dyDescent="0.25">
      <c r="B25" s="255"/>
      <c r="C25" s="206" t="s">
        <v>189</v>
      </c>
      <c r="D25" s="206" t="s">
        <v>190</v>
      </c>
      <c r="E25" s="206" t="s">
        <v>191</v>
      </c>
      <c r="H25" s="207" t="s">
        <v>192</v>
      </c>
      <c r="I25" s="207">
        <v>0.91</v>
      </c>
      <c r="J25" s="207" t="s">
        <v>193</v>
      </c>
      <c r="K25" s="207">
        <v>1.21</v>
      </c>
    </row>
    <row r="26" spans="2:12" s="1" customFormat="1" x14ac:dyDescent="0.25">
      <c r="B26" s="197"/>
      <c r="C26" s="197"/>
      <c r="D26" s="197"/>
      <c r="E26" s="197"/>
      <c r="H26" s="216"/>
      <c r="I26" s="216"/>
      <c r="J26" s="216"/>
      <c r="K26" s="216"/>
      <c r="L26" s="4"/>
    </row>
    <row r="27" spans="2:12" s="1" customFormat="1" x14ac:dyDescent="0.25">
      <c r="B27" s="197"/>
      <c r="C27" s="197"/>
      <c r="D27" s="197"/>
      <c r="E27" s="197"/>
      <c r="H27" s="4"/>
      <c r="I27" s="4"/>
      <c r="J27" s="4"/>
      <c r="K27" s="4"/>
      <c r="L27" s="4"/>
    </row>
    <row r="28" spans="2:12" s="1" customFormat="1" x14ac:dyDescent="0.25">
      <c r="B28" s="197"/>
      <c r="C28" s="197"/>
      <c r="D28" s="197"/>
      <c r="E28" s="197"/>
      <c r="H28" s="4"/>
      <c r="I28" s="4"/>
      <c r="J28" s="217"/>
      <c r="K28" s="217"/>
      <c r="L28" s="4"/>
    </row>
    <row r="29" spans="2:12" s="1" customFormat="1" x14ac:dyDescent="0.25">
      <c r="B29" s="197"/>
      <c r="C29" s="197"/>
      <c r="D29" s="197"/>
      <c r="E29" s="197"/>
      <c r="H29" s="4"/>
      <c r="I29" s="4"/>
      <c r="J29" s="4"/>
      <c r="K29" s="4"/>
      <c r="L29" s="4"/>
    </row>
    <row r="30" spans="2:12" s="1" customFormat="1" x14ac:dyDescent="0.25">
      <c r="B30" s="197"/>
      <c r="C30" s="197"/>
      <c r="D30" s="197"/>
      <c r="E30" s="197"/>
      <c r="H30" s="4"/>
      <c r="I30" s="4"/>
      <c r="J30" s="4"/>
      <c r="K30" s="4"/>
      <c r="L30" s="4"/>
    </row>
    <row r="31" spans="2:12" s="1" customFormat="1" ht="25.5" customHeight="1" x14ac:dyDescent="0.25">
      <c r="B31" s="258" t="s">
        <v>194</v>
      </c>
      <c r="C31" s="258"/>
      <c r="D31" s="258"/>
      <c r="E31" s="197"/>
      <c r="H31" s="204"/>
      <c r="I31" s="204"/>
      <c r="J31" s="4"/>
      <c r="K31" s="4"/>
      <c r="L31" s="4"/>
    </row>
    <row r="32" spans="2:12" s="1" customFormat="1" ht="15.75" customHeight="1" x14ac:dyDescent="0.25">
      <c r="B32" s="255" t="s">
        <v>128</v>
      </c>
      <c r="C32" s="211" t="s">
        <v>36</v>
      </c>
      <c r="D32" s="211" t="s">
        <v>195</v>
      </c>
      <c r="E32" s="197"/>
      <c r="H32" s="207" t="s">
        <v>196</v>
      </c>
      <c r="I32" s="207">
        <v>3.41</v>
      </c>
      <c r="J32" s="4"/>
      <c r="K32" s="4"/>
      <c r="L32" s="4"/>
    </row>
    <row r="33" spans="2:12" s="1" customFormat="1" x14ac:dyDescent="0.25">
      <c r="B33" s="255"/>
      <c r="C33" s="211" t="s">
        <v>133</v>
      </c>
      <c r="D33" s="211" t="s">
        <v>197</v>
      </c>
      <c r="E33" s="197"/>
      <c r="H33" s="207" t="s">
        <v>198</v>
      </c>
      <c r="I33" s="207">
        <v>3.24</v>
      </c>
      <c r="J33" s="4"/>
      <c r="K33" s="4"/>
      <c r="L33" s="4"/>
    </row>
    <row r="34" spans="2:12" s="1" customFormat="1" ht="15.75" customHeight="1" x14ac:dyDescent="0.25">
      <c r="B34" s="258" t="s">
        <v>30</v>
      </c>
      <c r="C34" s="258"/>
      <c r="D34" s="258"/>
      <c r="E34" s="197"/>
      <c r="H34" s="210"/>
      <c r="I34" s="210"/>
      <c r="J34" s="4"/>
      <c r="K34" s="4"/>
      <c r="L34" s="4"/>
    </row>
    <row r="35" spans="2:12" s="1" customFormat="1" ht="15.75" customHeight="1" x14ac:dyDescent="0.25">
      <c r="B35" s="255" t="s">
        <v>112</v>
      </c>
      <c r="C35" s="211" t="s">
        <v>199</v>
      </c>
      <c r="D35" s="211" t="s">
        <v>200</v>
      </c>
      <c r="E35" s="197"/>
      <c r="H35" s="207" t="s">
        <v>201</v>
      </c>
      <c r="I35" s="207">
        <v>2.42</v>
      </c>
      <c r="J35" s="4"/>
      <c r="K35" s="4"/>
      <c r="L35" s="4"/>
    </row>
    <row r="36" spans="2:12" s="1" customFormat="1" x14ac:dyDescent="0.25">
      <c r="B36" s="255"/>
      <c r="C36" s="211" t="s">
        <v>202</v>
      </c>
      <c r="D36" s="211" t="s">
        <v>203</v>
      </c>
      <c r="E36" s="197"/>
      <c r="H36" s="207" t="s">
        <v>204</v>
      </c>
      <c r="I36" s="207">
        <v>3.6</v>
      </c>
      <c r="J36" s="4"/>
      <c r="K36" s="4"/>
      <c r="L36" s="4"/>
    </row>
    <row r="37" spans="2:12" s="1" customFormat="1" x14ac:dyDescent="0.25">
      <c r="B37" s="255"/>
      <c r="C37" s="211" t="s">
        <v>205</v>
      </c>
      <c r="D37" s="211" t="s">
        <v>206</v>
      </c>
      <c r="E37" s="197"/>
      <c r="H37" s="207" t="s">
        <v>207</v>
      </c>
      <c r="I37" s="207">
        <v>2.91</v>
      </c>
      <c r="J37" s="4"/>
      <c r="K37" s="4"/>
      <c r="L37" s="4"/>
    </row>
    <row r="38" spans="2:12" s="1" customFormat="1" x14ac:dyDescent="0.25">
      <c r="B38" s="255"/>
      <c r="C38" s="206"/>
      <c r="D38" s="206"/>
      <c r="E38" s="197"/>
      <c r="H38" s="207"/>
      <c r="I38" s="207"/>
      <c r="J38" s="4"/>
      <c r="K38" s="4"/>
      <c r="L38" s="4"/>
    </row>
    <row r="39" spans="2:12" s="1" customFormat="1" x14ac:dyDescent="0.25">
      <c r="B39" s="255"/>
      <c r="C39" s="211" t="s">
        <v>208</v>
      </c>
      <c r="D39" s="211" t="s">
        <v>209</v>
      </c>
      <c r="E39" s="197"/>
      <c r="H39" s="207" t="s">
        <v>210</v>
      </c>
      <c r="I39" s="207">
        <v>1.9</v>
      </c>
      <c r="J39" s="4"/>
      <c r="K39" s="4"/>
      <c r="L39" s="4"/>
    </row>
    <row r="40" spans="2:12" s="1" customFormat="1" x14ac:dyDescent="0.25">
      <c r="B40" s="255"/>
      <c r="C40" s="211" t="s">
        <v>211</v>
      </c>
      <c r="D40" s="211" t="s">
        <v>212</v>
      </c>
      <c r="E40" s="197"/>
      <c r="H40" s="207" t="s">
        <v>213</v>
      </c>
      <c r="I40" s="207">
        <v>2.21</v>
      </c>
      <c r="J40" s="4"/>
      <c r="K40" s="4"/>
      <c r="L40" s="4"/>
    </row>
    <row r="41" spans="2:12" s="1" customFormat="1" ht="15.75" customHeight="1" x14ac:dyDescent="0.25">
      <c r="B41" s="255" t="s">
        <v>169</v>
      </c>
      <c r="C41" s="211" t="s">
        <v>214</v>
      </c>
      <c r="D41" s="211" t="s">
        <v>215</v>
      </c>
      <c r="E41" s="197"/>
      <c r="H41" s="207" t="s">
        <v>216</v>
      </c>
      <c r="I41" s="207">
        <v>2.65</v>
      </c>
      <c r="J41" s="4"/>
      <c r="K41" s="4"/>
      <c r="L41" s="4"/>
    </row>
    <row r="42" spans="2:12" s="1" customFormat="1" x14ac:dyDescent="0.25">
      <c r="B42" s="255"/>
      <c r="C42" s="211" t="s">
        <v>217</v>
      </c>
      <c r="D42" s="211" t="s">
        <v>218</v>
      </c>
      <c r="E42" s="197"/>
      <c r="H42" s="207" t="s">
        <v>219</v>
      </c>
      <c r="I42" s="207">
        <v>1.88</v>
      </c>
      <c r="J42" s="4"/>
      <c r="K42" s="4"/>
      <c r="L42" s="4"/>
    </row>
    <row r="43" spans="2:12" s="1" customFormat="1" ht="15.75" customHeight="1" x14ac:dyDescent="0.25">
      <c r="B43" s="255" t="s">
        <v>220</v>
      </c>
      <c r="C43" s="211" t="s">
        <v>139</v>
      </c>
      <c r="D43" s="211" t="s">
        <v>221</v>
      </c>
      <c r="E43" s="197"/>
      <c r="H43" s="207" t="s">
        <v>222</v>
      </c>
      <c r="I43" s="207">
        <v>4.8</v>
      </c>
      <c r="J43" s="4"/>
      <c r="K43" s="4"/>
      <c r="L43" s="4"/>
    </row>
    <row r="44" spans="2:12" s="1" customFormat="1" x14ac:dyDescent="0.25">
      <c r="B44" s="255"/>
      <c r="C44" s="211" t="s">
        <v>149</v>
      </c>
      <c r="D44" s="211" t="s">
        <v>212</v>
      </c>
      <c r="E44" s="197"/>
      <c r="H44" s="207" t="s">
        <v>223</v>
      </c>
      <c r="I44" s="207">
        <v>2.21</v>
      </c>
      <c r="J44" s="4"/>
      <c r="K44" s="4"/>
      <c r="L44" s="4"/>
    </row>
    <row r="45" spans="2:12" s="1" customFormat="1" ht="63.75" x14ac:dyDescent="0.25">
      <c r="B45" s="255"/>
      <c r="C45" s="211" t="s">
        <v>159</v>
      </c>
      <c r="D45" s="211" t="s">
        <v>160</v>
      </c>
      <c r="E45" s="197"/>
      <c r="H45" s="207" t="s">
        <v>224</v>
      </c>
      <c r="I45" s="207">
        <v>0.72</v>
      </c>
      <c r="J45" s="4"/>
      <c r="K45" s="4"/>
      <c r="L45" s="4"/>
    </row>
    <row r="46" spans="2:12" s="1" customFormat="1" ht="25.5" x14ac:dyDescent="0.25">
      <c r="B46" s="255"/>
      <c r="C46" s="206" t="s">
        <v>164</v>
      </c>
      <c r="D46" s="206" t="s">
        <v>165</v>
      </c>
      <c r="E46" s="197"/>
      <c r="H46" s="207" t="s">
        <v>225</v>
      </c>
      <c r="I46" s="207">
        <v>0.22</v>
      </c>
      <c r="J46" s="4"/>
      <c r="K46" s="4"/>
      <c r="L46" s="4"/>
    </row>
    <row r="47" spans="2:12" s="1" customFormat="1" x14ac:dyDescent="0.25">
      <c r="B47" s="255"/>
      <c r="C47" s="211" t="s">
        <v>226</v>
      </c>
      <c r="D47" s="211" t="s">
        <v>227</v>
      </c>
      <c r="E47" s="197"/>
      <c r="H47" s="207" t="s">
        <v>228</v>
      </c>
      <c r="I47" s="207">
        <v>1.98</v>
      </c>
      <c r="J47" s="4"/>
      <c r="K47" s="4"/>
      <c r="L47" s="4"/>
    </row>
    <row r="48" spans="2:12" s="1" customFormat="1" x14ac:dyDescent="0.25">
      <c r="B48" s="255"/>
      <c r="C48" s="206" t="s">
        <v>89</v>
      </c>
      <c r="D48" s="206" t="s">
        <v>229</v>
      </c>
      <c r="E48" s="197"/>
      <c r="H48" s="207" t="s">
        <v>230</v>
      </c>
      <c r="I48" s="207">
        <v>19.32</v>
      </c>
      <c r="J48" s="4"/>
      <c r="K48" s="4"/>
      <c r="L48" s="4"/>
    </row>
    <row r="49" spans="2:12" s="1" customFormat="1" x14ac:dyDescent="0.25">
      <c r="B49" s="255"/>
      <c r="C49" s="206" t="s">
        <v>231</v>
      </c>
      <c r="D49" s="206" t="s">
        <v>232</v>
      </c>
      <c r="E49" s="197"/>
      <c r="H49" s="207" t="s">
        <v>233</v>
      </c>
      <c r="I49" s="207">
        <v>5</v>
      </c>
      <c r="J49" s="4"/>
      <c r="K49" s="4"/>
      <c r="L49" s="4"/>
    </row>
    <row r="50" spans="2:12" s="1" customFormat="1" ht="16.5" customHeight="1" x14ac:dyDescent="0.25">
      <c r="B50" s="257" t="s">
        <v>234</v>
      </c>
      <c r="C50" s="257"/>
      <c r="D50" s="214" t="s">
        <v>235</v>
      </c>
      <c r="E50" s="197"/>
      <c r="H50" s="210"/>
      <c r="I50" s="210"/>
      <c r="J50" s="4"/>
      <c r="K50" s="4"/>
      <c r="L50" s="4"/>
    </row>
    <row r="51" spans="2:12" s="1" customFormat="1" ht="16.5" customHeight="1" x14ac:dyDescent="0.25">
      <c r="B51" s="257" t="s">
        <v>236</v>
      </c>
      <c r="C51" s="257"/>
      <c r="D51" s="214" t="s">
        <v>237</v>
      </c>
      <c r="E51" s="197"/>
      <c r="H51" s="210"/>
      <c r="I51" s="210"/>
      <c r="J51" s="4"/>
      <c r="K51" s="4"/>
      <c r="L51" s="4"/>
    </row>
    <row r="52" spans="2:12" s="1" customFormat="1" ht="15.75" customHeight="1" x14ac:dyDescent="0.25">
      <c r="B52" s="255" t="s">
        <v>183</v>
      </c>
      <c r="C52" s="206" t="s">
        <v>238</v>
      </c>
      <c r="D52" s="206" t="s">
        <v>239</v>
      </c>
      <c r="E52" s="197"/>
      <c r="H52" s="207" t="s">
        <v>240</v>
      </c>
      <c r="I52" s="207">
        <v>4.51</v>
      </c>
      <c r="J52" s="4"/>
      <c r="K52" s="4"/>
      <c r="L52" s="4"/>
    </row>
    <row r="53" spans="2:12" s="1" customFormat="1" ht="25.5" x14ac:dyDescent="0.25">
      <c r="B53" s="255"/>
      <c r="C53" s="206" t="s">
        <v>241</v>
      </c>
      <c r="D53" s="206" t="s">
        <v>242</v>
      </c>
      <c r="E53" s="197"/>
      <c r="H53" s="216" t="s">
        <v>243</v>
      </c>
      <c r="I53" s="216">
        <v>0.91</v>
      </c>
      <c r="J53" s="4"/>
      <c r="K53" s="4"/>
      <c r="L53" s="4"/>
    </row>
    <row r="54" spans="2:12" s="1" customFormat="1" x14ac:dyDescent="0.25">
      <c r="B54" s="197"/>
      <c r="C54" s="197"/>
      <c r="D54" s="197"/>
      <c r="E54" s="197"/>
      <c r="H54" s="4"/>
      <c r="I54" s="4"/>
      <c r="J54" s="4"/>
      <c r="K54" s="4"/>
      <c r="L54" s="4"/>
    </row>
    <row r="55" spans="2:12" s="1" customFormat="1" x14ac:dyDescent="0.25">
      <c r="B55" s="197"/>
      <c r="C55" s="197"/>
      <c r="D55" s="197"/>
      <c r="E55" s="197"/>
      <c r="H55" s="4"/>
      <c r="I55" s="4"/>
      <c r="J55" s="4"/>
      <c r="K55" s="4"/>
      <c r="L55" s="4"/>
    </row>
    <row r="56" spans="2:12" s="1" customFormat="1" x14ac:dyDescent="0.25">
      <c r="B56" s="197"/>
      <c r="C56" s="197"/>
      <c r="D56" s="197"/>
      <c r="E56" s="197"/>
      <c r="H56" s="4"/>
      <c r="I56" s="4"/>
      <c r="J56" s="4"/>
      <c r="K56" s="4"/>
      <c r="L56" s="4"/>
    </row>
    <row r="57" spans="2:12" s="1" customFormat="1" x14ac:dyDescent="0.25">
      <c r="B57" s="197"/>
      <c r="C57" s="197"/>
      <c r="D57" s="197"/>
      <c r="E57" s="197"/>
      <c r="H57" s="4"/>
      <c r="I57" s="4"/>
      <c r="J57" s="4"/>
      <c r="K57" s="4"/>
      <c r="L57" s="4"/>
    </row>
    <row r="58" spans="2:12" s="1" customFormat="1" x14ac:dyDescent="0.25">
      <c r="B58" s="197"/>
      <c r="C58" s="197"/>
      <c r="D58" s="197"/>
      <c r="E58" s="197"/>
      <c r="H58" s="4"/>
      <c r="I58" s="4"/>
      <c r="J58" s="4"/>
      <c r="K58" s="4"/>
      <c r="L58" s="4"/>
    </row>
    <row r="59" spans="2:12" s="1" customFormat="1" x14ac:dyDescent="0.25">
      <c r="B59" s="197"/>
      <c r="C59" s="197"/>
      <c r="D59" s="197"/>
      <c r="E59" s="197"/>
      <c r="H59" s="4"/>
      <c r="I59" s="4"/>
      <c r="J59" s="4"/>
      <c r="K59" s="4"/>
      <c r="L59" s="4"/>
    </row>
    <row r="60" spans="2:12" s="1" customFormat="1" x14ac:dyDescent="0.25">
      <c r="B60" s="197"/>
      <c r="C60" s="197"/>
      <c r="D60" s="197"/>
      <c r="E60" s="197"/>
      <c r="H60" s="4"/>
      <c r="I60" s="4"/>
      <c r="J60" s="4"/>
      <c r="K60" s="4"/>
      <c r="L60" s="4"/>
    </row>
    <row r="61" spans="2:12" s="1" customFormat="1" x14ac:dyDescent="0.25">
      <c r="B61" s="197"/>
      <c r="C61" s="197"/>
      <c r="D61" s="197"/>
      <c r="E61" s="197"/>
      <c r="H61" s="4"/>
      <c r="I61" s="4"/>
      <c r="J61" s="4"/>
      <c r="K61" s="4"/>
      <c r="L61" s="4"/>
    </row>
    <row r="62" spans="2:12" s="1" customFormat="1" x14ac:dyDescent="0.25">
      <c r="B62" s="197"/>
      <c r="C62" s="197"/>
      <c r="D62" s="197"/>
      <c r="E62" s="197"/>
      <c r="H62" s="4"/>
      <c r="I62" s="4"/>
      <c r="J62" s="4"/>
      <c r="K62" s="4"/>
      <c r="L62" s="4"/>
    </row>
    <row r="63" spans="2:12" s="1" customFormat="1" x14ac:dyDescent="0.25">
      <c r="B63" s="197"/>
      <c r="C63" s="197"/>
      <c r="D63" s="197"/>
      <c r="E63" s="197"/>
      <c r="H63" s="4"/>
      <c r="I63" s="4"/>
      <c r="J63" s="4"/>
      <c r="K63" s="4"/>
      <c r="L63" s="4"/>
    </row>
    <row r="64" spans="2:12" s="1" customFormat="1" x14ac:dyDescent="0.25">
      <c r="B64" s="197"/>
      <c r="C64" s="197"/>
      <c r="D64" s="197"/>
      <c r="E64" s="197"/>
      <c r="H64" s="4"/>
      <c r="I64" s="4"/>
      <c r="J64" s="4"/>
      <c r="K64" s="4"/>
      <c r="L64" s="4"/>
    </row>
    <row r="65" spans="2:12" s="1" customFormat="1" x14ac:dyDescent="0.25">
      <c r="B65" s="197"/>
      <c r="C65" s="197"/>
      <c r="D65" s="197"/>
      <c r="E65" s="197"/>
      <c r="H65" s="4"/>
      <c r="I65" s="4"/>
      <c r="J65" s="4"/>
      <c r="K65" s="4"/>
      <c r="L65" s="4"/>
    </row>
    <row r="66" spans="2:12" s="1" customFormat="1" x14ac:dyDescent="0.25">
      <c r="B66" s="197"/>
      <c r="C66" s="197"/>
      <c r="D66" s="197"/>
      <c r="E66" s="197"/>
      <c r="H66" s="4"/>
      <c r="I66" s="4"/>
      <c r="J66" s="4"/>
      <c r="K66" s="4"/>
      <c r="L66" s="4"/>
    </row>
    <row r="67" spans="2:12" s="1" customFormat="1" x14ac:dyDescent="0.25">
      <c r="B67" s="197"/>
      <c r="C67" s="197"/>
      <c r="D67" s="197"/>
      <c r="E67" s="197"/>
      <c r="H67" s="4"/>
      <c r="I67" s="4"/>
      <c r="J67" s="4"/>
      <c r="K67" s="4"/>
      <c r="L67" s="4"/>
    </row>
    <row r="68" spans="2:12" s="1" customFormat="1" x14ac:dyDescent="0.25">
      <c r="B68" s="197"/>
      <c r="C68" s="197"/>
      <c r="D68" s="197"/>
      <c r="E68" s="197"/>
      <c r="H68" s="4"/>
      <c r="I68" s="4"/>
      <c r="J68" s="4"/>
      <c r="K68" s="4"/>
      <c r="L68" s="4"/>
    </row>
    <row r="69" spans="2:12" s="1" customFormat="1" x14ac:dyDescent="0.25">
      <c r="B69" s="197"/>
      <c r="C69" s="197"/>
      <c r="D69" s="197"/>
      <c r="E69" s="197"/>
      <c r="H69" s="4"/>
      <c r="I69" s="4"/>
      <c r="J69" s="4"/>
      <c r="K69" s="4"/>
      <c r="L69" s="4"/>
    </row>
  </sheetData>
  <sheetProtection sheet="1" objects="1" scenarios="1"/>
  <mergeCells count="21">
    <mergeCell ref="B41:B42"/>
    <mergeCell ref="B43:B49"/>
    <mergeCell ref="B50:C50"/>
    <mergeCell ref="B51:C51"/>
    <mergeCell ref="B52:B53"/>
    <mergeCell ref="B24:B25"/>
    <mergeCell ref="B31:D31"/>
    <mergeCell ref="B32:B33"/>
    <mergeCell ref="B34:D34"/>
    <mergeCell ref="B35:B40"/>
    <mergeCell ref="B12:B13"/>
    <mergeCell ref="B14:B19"/>
    <mergeCell ref="B20:B21"/>
    <mergeCell ref="B22:C22"/>
    <mergeCell ref="H22:K23"/>
    <mergeCell ref="B23:E23"/>
    <mergeCell ref="B3:E3"/>
    <mergeCell ref="H3:K3"/>
    <mergeCell ref="B8:E8"/>
    <mergeCell ref="H8:K8"/>
    <mergeCell ref="B9:B11"/>
  </mergeCells>
  <pageMargins left="0.7" right="0.7" top="0.75" bottom="0.75" header="0.511811023622047" footer="0.511811023622047"/>
  <pageSetup paperSize="9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J125"/>
  <sheetViews>
    <sheetView zoomScaleNormal="100" workbookViewId="0">
      <selection activeCell="C19" sqref="C19"/>
    </sheetView>
  </sheetViews>
  <sheetFormatPr baseColWidth="10" defaultColWidth="10.7109375" defaultRowHeight="15" x14ac:dyDescent="0.25"/>
  <cols>
    <col min="1" max="1" width="10.7109375" style="218"/>
    <col min="2" max="2" width="24.28515625" style="218" customWidth="1"/>
    <col min="3" max="3" width="16.42578125" style="218" customWidth="1"/>
    <col min="4" max="1024" width="10.7109375" style="218"/>
  </cols>
  <sheetData>
    <row r="1" spans="1:40" x14ac:dyDescent="0.25">
      <c r="A1" s="136"/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  <c r="Y1" s="136"/>
      <c r="Z1" s="136"/>
      <c r="AA1" s="136"/>
      <c r="AB1" s="136"/>
      <c r="AC1" s="136"/>
      <c r="AD1" s="136"/>
      <c r="AE1" s="136"/>
      <c r="AF1" s="136"/>
      <c r="AG1" s="136"/>
      <c r="AH1" s="136"/>
      <c r="AI1" s="136"/>
      <c r="AJ1" s="136"/>
      <c r="AK1" s="136"/>
      <c r="AL1" s="136"/>
      <c r="AM1" s="136"/>
      <c r="AN1" s="136"/>
    </row>
    <row r="2" spans="1:40" x14ac:dyDescent="0.25">
      <c r="A2" s="136"/>
      <c r="B2" s="259" t="s">
        <v>244</v>
      </c>
      <c r="C2" s="259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  <c r="Y2" s="136"/>
      <c r="Z2" s="136"/>
      <c r="AA2" s="136"/>
      <c r="AB2" s="136"/>
      <c r="AC2" s="136"/>
      <c r="AD2" s="136"/>
      <c r="AE2" s="136"/>
      <c r="AF2" s="136"/>
      <c r="AG2" s="136"/>
      <c r="AH2" s="136"/>
      <c r="AI2" s="136"/>
      <c r="AJ2" s="136"/>
      <c r="AK2" s="136"/>
      <c r="AL2" s="136"/>
      <c r="AM2" s="136"/>
      <c r="AN2" s="136"/>
    </row>
    <row r="3" spans="1:40" x14ac:dyDescent="0.25">
      <c r="A3" s="136"/>
      <c r="B3" s="219" t="s">
        <v>245</v>
      </c>
      <c r="C3" s="219">
        <f>COUNTA(Haies!C18:C27)</f>
        <v>1</v>
      </c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  <c r="Y3" s="136"/>
      <c r="Z3" s="136"/>
      <c r="AA3" s="136"/>
      <c r="AB3" s="136"/>
      <c r="AC3" s="136"/>
      <c r="AD3" s="136"/>
      <c r="AE3" s="136"/>
      <c r="AF3" s="136"/>
      <c r="AG3" s="136"/>
      <c r="AH3" s="136"/>
      <c r="AI3" s="136"/>
      <c r="AJ3" s="136"/>
      <c r="AK3" s="136"/>
      <c r="AL3" s="136"/>
      <c r="AM3" s="136"/>
      <c r="AN3" s="136"/>
    </row>
    <row r="4" spans="1:40" x14ac:dyDescent="0.25">
      <c r="A4" s="136"/>
      <c r="B4" s="219" t="s">
        <v>246</v>
      </c>
      <c r="C4" s="219">
        <f>Haies!D28</f>
        <v>100</v>
      </c>
      <c r="D4" s="136"/>
      <c r="E4" s="136"/>
      <c r="F4" s="136"/>
      <c r="G4" s="136"/>
      <c r="H4" s="136"/>
      <c r="I4" s="136"/>
      <c r="J4" s="136"/>
      <c r="K4" s="136"/>
      <c r="L4" s="136"/>
      <c r="M4" s="136"/>
      <c r="N4" s="136"/>
      <c r="O4" s="136"/>
      <c r="P4" s="136"/>
      <c r="Q4" s="136"/>
      <c r="R4" s="136"/>
      <c r="S4" s="136"/>
      <c r="T4" s="136"/>
      <c r="U4" s="136"/>
      <c r="V4" s="136"/>
      <c r="W4" s="136"/>
      <c r="X4" s="136"/>
      <c r="Y4" s="136"/>
      <c r="Z4" s="136"/>
      <c r="AA4" s="136"/>
      <c r="AB4" s="136"/>
      <c r="AC4" s="136"/>
      <c r="AD4" s="136"/>
      <c r="AE4" s="136"/>
      <c r="AF4" s="136"/>
      <c r="AG4" s="136"/>
      <c r="AH4" s="136"/>
      <c r="AI4" s="136"/>
      <c r="AJ4" s="136"/>
      <c r="AK4" s="136"/>
      <c r="AL4" s="136"/>
      <c r="AM4" s="136"/>
      <c r="AN4" s="136"/>
    </row>
    <row r="5" spans="1:40" x14ac:dyDescent="0.25">
      <c r="A5" s="136"/>
      <c r="B5" s="219" t="s">
        <v>247</v>
      </c>
      <c r="C5" s="219">
        <f>Haies!H28</f>
        <v>100</v>
      </c>
      <c r="D5" s="136"/>
      <c r="E5" s="136"/>
      <c r="F5" s="136"/>
      <c r="G5" s="136"/>
      <c r="H5" s="136"/>
      <c r="I5" s="136"/>
      <c r="J5" s="136"/>
      <c r="K5" s="136"/>
      <c r="L5" s="136"/>
      <c r="M5" s="136"/>
      <c r="N5" s="136"/>
      <c r="O5" s="136"/>
      <c r="P5" s="136"/>
      <c r="Q5" s="136"/>
      <c r="R5" s="136"/>
      <c r="S5" s="136"/>
      <c r="T5" s="136"/>
      <c r="U5" s="136"/>
      <c r="V5" s="136"/>
      <c r="W5" s="136"/>
      <c r="X5" s="136"/>
      <c r="Y5" s="136"/>
      <c r="Z5" s="136"/>
      <c r="AA5" s="136"/>
      <c r="AB5" s="136"/>
      <c r="AC5" s="136"/>
      <c r="AD5" s="136"/>
      <c r="AE5" s="136"/>
      <c r="AF5" s="136"/>
      <c r="AG5" s="136"/>
      <c r="AH5" s="136"/>
      <c r="AI5" s="136"/>
      <c r="AJ5" s="136"/>
      <c r="AK5" s="136"/>
      <c r="AL5" s="136"/>
      <c r="AM5" s="136"/>
      <c r="AN5" s="136"/>
    </row>
    <row r="6" spans="1:40" ht="15.75" x14ac:dyDescent="0.25">
      <c r="A6" s="136"/>
      <c r="B6" s="220" t="s">
        <v>62</v>
      </c>
      <c r="C6" s="221">
        <f>Haies!D63</f>
        <v>1139</v>
      </c>
      <c r="D6" s="136"/>
      <c r="E6" s="136"/>
      <c r="F6" s="136"/>
      <c r="G6" s="136"/>
      <c r="H6" s="136"/>
      <c r="I6" s="136"/>
      <c r="J6" s="136"/>
      <c r="K6" s="136"/>
      <c r="L6" s="136"/>
      <c r="M6" s="136"/>
      <c r="N6" s="136"/>
      <c r="O6" s="136"/>
      <c r="P6" s="136"/>
      <c r="Q6" s="136"/>
      <c r="R6" s="136"/>
      <c r="S6" s="136"/>
      <c r="T6" s="136"/>
      <c r="U6" s="136"/>
      <c r="V6" s="136"/>
      <c r="W6" s="136"/>
      <c r="X6" s="136"/>
      <c r="Y6" s="136"/>
      <c r="Z6" s="136"/>
      <c r="AA6" s="136"/>
      <c r="AB6" s="136"/>
      <c r="AC6" s="136"/>
      <c r="AD6" s="136"/>
      <c r="AE6" s="136"/>
      <c r="AF6" s="136"/>
      <c r="AG6" s="136"/>
      <c r="AH6" s="136"/>
      <c r="AI6" s="136"/>
      <c r="AJ6" s="136"/>
      <c r="AK6" s="136"/>
      <c r="AL6" s="136"/>
      <c r="AM6" s="136"/>
      <c r="AN6" s="136"/>
    </row>
    <row r="7" spans="1:40" ht="15.75" x14ac:dyDescent="0.25">
      <c r="A7" s="136"/>
      <c r="B7" s="220" t="s">
        <v>63</v>
      </c>
      <c r="C7" s="222">
        <f>Haies!D64</f>
        <v>1237.9599999999998</v>
      </c>
      <c r="D7" s="136"/>
      <c r="E7" s="136"/>
      <c r="F7" s="136"/>
      <c r="G7" s="136"/>
      <c r="H7" s="136"/>
      <c r="I7" s="136"/>
      <c r="J7" s="136"/>
      <c r="K7" s="136"/>
      <c r="L7" s="136"/>
      <c r="M7" s="136"/>
      <c r="N7" s="136"/>
      <c r="O7" s="136"/>
      <c r="P7" s="136"/>
      <c r="Q7" s="136"/>
      <c r="R7" s="136"/>
      <c r="S7" s="136"/>
      <c r="T7" s="136"/>
      <c r="U7" s="136"/>
      <c r="V7" s="136"/>
      <c r="W7" s="136"/>
      <c r="X7" s="136"/>
      <c r="Y7" s="136"/>
      <c r="Z7" s="136"/>
      <c r="AA7" s="136"/>
      <c r="AB7" s="136"/>
      <c r="AC7" s="136"/>
      <c r="AD7" s="136"/>
      <c r="AE7" s="136"/>
      <c r="AF7" s="136"/>
      <c r="AG7" s="136"/>
      <c r="AH7" s="136"/>
      <c r="AI7" s="136"/>
      <c r="AJ7" s="136"/>
      <c r="AK7" s="136"/>
      <c r="AL7" s="136"/>
      <c r="AM7" s="136"/>
      <c r="AN7" s="136"/>
    </row>
    <row r="8" spans="1:40" ht="15.75" x14ac:dyDescent="0.25">
      <c r="A8" s="136"/>
      <c r="B8" s="220" t="s">
        <v>64</v>
      </c>
      <c r="C8" s="222">
        <f>Haies!D65</f>
        <v>204</v>
      </c>
      <c r="D8" s="136"/>
      <c r="E8" s="136"/>
      <c r="F8" s="136"/>
      <c r="G8" s="136"/>
      <c r="H8" s="136"/>
      <c r="I8" s="136"/>
      <c r="J8" s="136"/>
      <c r="K8" s="136"/>
      <c r="L8" s="136"/>
      <c r="M8" s="136"/>
      <c r="N8" s="136"/>
      <c r="O8" s="136"/>
      <c r="P8" s="136"/>
      <c r="Q8" s="136"/>
      <c r="R8" s="136"/>
      <c r="S8" s="136"/>
      <c r="T8" s="136"/>
      <c r="U8" s="136"/>
      <c r="V8" s="136"/>
      <c r="W8" s="136"/>
      <c r="X8" s="136"/>
      <c r="Y8" s="136"/>
      <c r="Z8" s="136"/>
      <c r="AA8" s="136"/>
      <c r="AB8" s="136"/>
      <c r="AC8" s="136"/>
      <c r="AD8" s="136"/>
      <c r="AE8" s="136"/>
      <c r="AF8" s="136"/>
      <c r="AG8" s="136"/>
      <c r="AH8" s="136"/>
      <c r="AI8" s="136"/>
      <c r="AJ8" s="136"/>
      <c r="AK8" s="136"/>
      <c r="AL8" s="136"/>
      <c r="AM8" s="136"/>
      <c r="AN8" s="136"/>
    </row>
    <row r="9" spans="1:40" x14ac:dyDescent="0.25">
      <c r="A9" s="136"/>
      <c r="B9" s="219" t="s">
        <v>248</v>
      </c>
      <c r="C9" s="222">
        <f>Haies!C61</f>
        <v>2580.96</v>
      </c>
      <c r="D9" s="136"/>
      <c r="E9" s="136"/>
      <c r="F9" s="136"/>
      <c r="G9" s="136"/>
      <c r="H9" s="136"/>
      <c r="I9" s="136"/>
      <c r="J9" s="136"/>
      <c r="K9" s="136"/>
      <c r="L9" s="136"/>
      <c r="M9" s="136"/>
      <c r="N9" s="136"/>
      <c r="O9" s="136"/>
      <c r="P9" s="136"/>
      <c r="Q9" s="136"/>
      <c r="R9" s="136"/>
      <c r="S9" s="136"/>
      <c r="T9" s="136"/>
      <c r="U9" s="136"/>
      <c r="V9" s="136"/>
      <c r="W9" s="136"/>
      <c r="X9" s="136"/>
      <c r="Y9" s="136"/>
      <c r="Z9" s="136"/>
      <c r="AA9" s="136"/>
      <c r="AB9" s="136"/>
      <c r="AC9" s="136"/>
      <c r="AD9" s="136"/>
      <c r="AE9" s="136"/>
      <c r="AF9" s="136"/>
      <c r="AG9" s="136"/>
      <c r="AH9" s="136"/>
      <c r="AI9" s="136"/>
      <c r="AJ9" s="136"/>
      <c r="AK9" s="136"/>
      <c r="AL9" s="136"/>
      <c r="AM9" s="136"/>
      <c r="AN9" s="136"/>
    </row>
    <row r="10" spans="1:40" x14ac:dyDescent="0.25">
      <c r="A10" s="136"/>
      <c r="B10" s="136"/>
      <c r="C10" s="136"/>
      <c r="D10" s="136"/>
      <c r="E10" s="136"/>
      <c r="F10" s="136"/>
      <c r="G10" s="136"/>
      <c r="H10" s="136"/>
      <c r="I10" s="136"/>
      <c r="J10" s="136"/>
      <c r="K10" s="136"/>
      <c r="L10" s="136"/>
      <c r="M10" s="136"/>
      <c r="N10" s="136"/>
      <c r="O10" s="136"/>
      <c r="P10" s="136"/>
      <c r="Q10" s="136"/>
      <c r="R10" s="136"/>
      <c r="S10" s="136"/>
      <c r="T10" s="136"/>
      <c r="U10" s="136"/>
      <c r="V10" s="136"/>
      <c r="W10" s="136"/>
      <c r="X10" s="136"/>
      <c r="Y10" s="136"/>
      <c r="Z10" s="136"/>
      <c r="AA10" s="136"/>
      <c r="AB10" s="136"/>
      <c r="AC10" s="136"/>
      <c r="AD10" s="136"/>
      <c r="AE10" s="136"/>
      <c r="AF10" s="136"/>
      <c r="AG10" s="136"/>
      <c r="AH10" s="136"/>
      <c r="AI10" s="136"/>
      <c r="AJ10" s="136"/>
      <c r="AK10" s="136"/>
      <c r="AL10" s="136"/>
      <c r="AM10" s="136"/>
      <c r="AN10" s="136"/>
    </row>
    <row r="11" spans="1:40" x14ac:dyDescent="0.25">
      <c r="A11" s="136"/>
      <c r="B11" s="136"/>
      <c r="C11" s="136"/>
      <c r="D11" s="136"/>
      <c r="E11" s="136"/>
      <c r="F11" s="136"/>
      <c r="G11" s="136"/>
      <c r="H11" s="136"/>
      <c r="I11" s="136"/>
      <c r="J11" s="136"/>
      <c r="K11" s="136"/>
      <c r="L11" s="136"/>
      <c r="M11" s="136"/>
      <c r="N11" s="136"/>
      <c r="O11" s="136"/>
      <c r="P11" s="136"/>
      <c r="Q11" s="136"/>
      <c r="R11" s="136"/>
      <c r="S11" s="136"/>
      <c r="T11" s="136"/>
      <c r="U11" s="136"/>
      <c r="V11" s="136"/>
      <c r="W11" s="136"/>
      <c r="X11" s="136"/>
      <c r="Y11" s="136"/>
      <c r="Z11" s="136"/>
      <c r="AA11" s="136"/>
      <c r="AB11" s="136"/>
      <c r="AC11" s="136"/>
      <c r="AD11" s="136"/>
      <c r="AE11" s="136"/>
      <c r="AF11" s="136"/>
      <c r="AG11" s="136"/>
      <c r="AH11" s="136"/>
      <c r="AI11" s="136"/>
      <c r="AJ11" s="136"/>
      <c r="AK11" s="136"/>
      <c r="AL11" s="136"/>
      <c r="AM11" s="136"/>
      <c r="AN11" s="136"/>
    </row>
    <row r="12" spans="1:40" x14ac:dyDescent="0.25">
      <c r="A12" s="136"/>
      <c r="B12" s="259" t="s">
        <v>249</v>
      </c>
      <c r="C12" s="259"/>
      <c r="D12" s="136"/>
      <c r="E12" s="136"/>
      <c r="F12" s="136"/>
      <c r="G12" s="136"/>
      <c r="H12" s="136"/>
      <c r="I12" s="136"/>
      <c r="J12" s="136"/>
      <c r="K12" s="136"/>
      <c r="L12" s="136"/>
      <c r="M12" s="136"/>
      <c r="N12" s="136"/>
      <c r="O12" s="136"/>
      <c r="P12" s="136"/>
      <c r="Q12" s="136"/>
      <c r="R12" s="136"/>
      <c r="S12" s="136"/>
      <c r="T12" s="136"/>
      <c r="U12" s="136"/>
      <c r="V12" s="136"/>
      <c r="W12" s="136"/>
      <c r="X12" s="136"/>
      <c r="Y12" s="136"/>
      <c r="Z12" s="136"/>
      <c r="AA12" s="136"/>
      <c r="AB12" s="136"/>
      <c r="AC12" s="136"/>
      <c r="AD12" s="136"/>
      <c r="AE12" s="136"/>
      <c r="AF12" s="136"/>
      <c r="AG12" s="136"/>
      <c r="AH12" s="136"/>
      <c r="AI12" s="136"/>
      <c r="AJ12" s="136"/>
      <c r="AK12" s="136"/>
      <c r="AL12" s="136"/>
      <c r="AM12" s="136"/>
      <c r="AN12" s="136"/>
    </row>
    <row r="13" spans="1:40" x14ac:dyDescent="0.25">
      <c r="A13" s="136"/>
      <c r="B13" s="219" t="s">
        <v>247</v>
      </c>
      <c r="C13" s="219">
        <f>Agroforesterie!E24</f>
        <v>70</v>
      </c>
      <c r="D13" s="136"/>
      <c r="E13" s="136"/>
      <c r="F13" s="136"/>
      <c r="G13" s="136"/>
      <c r="H13" s="136"/>
      <c r="I13" s="136"/>
      <c r="J13" s="136"/>
      <c r="K13" s="136"/>
      <c r="L13" s="136"/>
      <c r="M13" s="136"/>
      <c r="N13" s="136"/>
      <c r="O13" s="136"/>
      <c r="P13" s="136"/>
      <c r="Q13" s="136"/>
      <c r="R13" s="136"/>
      <c r="S13" s="136"/>
      <c r="T13" s="136"/>
      <c r="U13" s="136"/>
      <c r="V13" s="136"/>
      <c r="W13" s="136"/>
      <c r="X13" s="136"/>
      <c r="Y13" s="136"/>
      <c r="Z13" s="136"/>
      <c r="AA13" s="136"/>
      <c r="AB13" s="136"/>
      <c r="AC13" s="136"/>
      <c r="AD13" s="136"/>
      <c r="AE13" s="136"/>
      <c r="AF13" s="136"/>
      <c r="AG13" s="136"/>
      <c r="AH13" s="136"/>
      <c r="AI13" s="136"/>
      <c r="AJ13" s="136"/>
      <c r="AK13" s="136"/>
      <c r="AL13" s="136"/>
      <c r="AM13" s="136"/>
      <c r="AN13" s="136"/>
    </row>
    <row r="14" spans="1:40" ht="15.75" x14ac:dyDescent="0.25">
      <c r="A14" s="136"/>
      <c r="B14" s="220" t="s">
        <v>62</v>
      </c>
      <c r="C14" s="221">
        <f>Agroforesterie!D36</f>
        <v>238.70000000000002</v>
      </c>
      <c r="D14" s="136"/>
      <c r="E14" s="136"/>
      <c r="F14" s="136"/>
      <c r="G14" s="136"/>
      <c r="H14" s="136"/>
      <c r="I14" s="136"/>
      <c r="J14" s="136"/>
      <c r="K14" s="136"/>
      <c r="L14" s="136"/>
      <c r="M14" s="136"/>
      <c r="N14" s="136"/>
      <c r="O14" s="136"/>
      <c r="P14" s="136"/>
      <c r="Q14" s="136"/>
      <c r="R14" s="136"/>
      <c r="S14" s="136"/>
      <c r="T14" s="136"/>
      <c r="U14" s="136"/>
      <c r="V14" s="136"/>
      <c r="W14" s="136"/>
      <c r="X14" s="136"/>
      <c r="Y14" s="136"/>
      <c r="Z14" s="136"/>
      <c r="AA14" s="136"/>
      <c r="AB14" s="136"/>
      <c r="AC14" s="136"/>
      <c r="AD14" s="136"/>
      <c r="AE14" s="136"/>
      <c r="AF14" s="136"/>
      <c r="AG14" s="136"/>
      <c r="AH14" s="136"/>
      <c r="AI14" s="136"/>
      <c r="AJ14" s="136"/>
      <c r="AK14" s="136"/>
      <c r="AL14" s="136"/>
      <c r="AM14" s="136"/>
      <c r="AN14" s="136"/>
    </row>
    <row r="15" spans="1:40" ht="15.75" x14ac:dyDescent="0.25">
      <c r="A15" s="136"/>
      <c r="B15" s="220" t="s">
        <v>63</v>
      </c>
      <c r="C15" s="221">
        <f>Agroforesterie!D37</f>
        <v>2721.8</v>
      </c>
      <c r="D15" s="136"/>
      <c r="E15" s="136"/>
      <c r="F15" s="136"/>
      <c r="G15" s="136"/>
      <c r="H15" s="136"/>
      <c r="I15" s="136"/>
      <c r="J15" s="136"/>
      <c r="K15" s="136"/>
      <c r="L15" s="136"/>
      <c r="M15" s="136"/>
      <c r="N15" s="136"/>
      <c r="O15" s="136"/>
      <c r="P15" s="136"/>
      <c r="Q15" s="136"/>
      <c r="R15" s="136"/>
      <c r="S15" s="136"/>
      <c r="T15" s="136"/>
      <c r="U15" s="136"/>
      <c r="V15" s="136"/>
      <c r="W15" s="136"/>
      <c r="X15" s="136"/>
      <c r="Y15" s="136"/>
      <c r="Z15" s="136"/>
      <c r="AA15" s="136"/>
      <c r="AB15" s="136"/>
      <c r="AC15" s="136"/>
      <c r="AD15" s="136"/>
      <c r="AE15" s="136"/>
      <c r="AF15" s="136"/>
      <c r="AG15" s="136"/>
      <c r="AH15" s="136"/>
      <c r="AI15" s="136"/>
      <c r="AJ15" s="136"/>
      <c r="AK15" s="136"/>
      <c r="AL15" s="136"/>
      <c r="AM15" s="136"/>
      <c r="AN15" s="136"/>
    </row>
    <row r="16" spans="1:40" ht="15.75" x14ac:dyDescent="0.25">
      <c r="A16" s="136"/>
      <c r="B16" s="220" t="s">
        <v>64</v>
      </c>
      <c r="C16" s="221">
        <f>Agroforesterie!D38</f>
        <v>379.4</v>
      </c>
      <c r="D16" s="136"/>
      <c r="E16" s="136"/>
      <c r="F16" s="136"/>
      <c r="G16" s="136"/>
      <c r="H16" s="136"/>
      <c r="I16" s="136"/>
      <c r="J16" s="136"/>
      <c r="K16" s="136"/>
      <c r="L16" s="136"/>
      <c r="M16" s="136"/>
      <c r="N16" s="136"/>
      <c r="O16" s="136"/>
      <c r="P16" s="136"/>
      <c r="Q16" s="136"/>
      <c r="R16" s="136"/>
      <c r="S16" s="136"/>
      <c r="T16" s="136"/>
      <c r="U16" s="136"/>
      <c r="V16" s="136"/>
      <c r="W16" s="136"/>
      <c r="X16" s="136"/>
      <c r="Y16" s="136"/>
      <c r="Z16" s="136"/>
      <c r="AA16" s="136"/>
      <c r="AB16" s="136"/>
      <c r="AC16" s="136"/>
      <c r="AD16" s="136"/>
      <c r="AE16" s="136"/>
      <c r="AF16" s="136"/>
      <c r="AG16" s="136"/>
      <c r="AH16" s="136"/>
      <c r="AI16" s="136"/>
      <c r="AJ16" s="136"/>
      <c r="AK16" s="136"/>
      <c r="AL16" s="136"/>
      <c r="AM16" s="136"/>
      <c r="AN16" s="136"/>
    </row>
    <row r="17" spans="1:40" ht="15.75" x14ac:dyDescent="0.25">
      <c r="A17" s="136"/>
      <c r="B17" s="223" t="s">
        <v>248</v>
      </c>
      <c r="C17" s="221">
        <f>Agroforesterie!T34</f>
        <v>3339.8999999999996</v>
      </c>
      <c r="D17" s="136"/>
      <c r="E17" s="136"/>
      <c r="F17" s="136"/>
      <c r="G17" s="136"/>
      <c r="H17" s="136"/>
      <c r="I17" s="136"/>
      <c r="J17" s="136"/>
      <c r="K17" s="136"/>
      <c r="L17" s="136"/>
      <c r="M17" s="136"/>
      <c r="N17" s="136"/>
      <c r="O17" s="136"/>
      <c r="P17" s="136"/>
      <c r="Q17" s="136"/>
      <c r="R17" s="136"/>
      <c r="S17" s="136"/>
      <c r="T17" s="136"/>
      <c r="U17" s="136"/>
      <c r="V17" s="136"/>
      <c r="W17" s="136"/>
      <c r="X17" s="136"/>
      <c r="Y17" s="136"/>
      <c r="Z17" s="136"/>
      <c r="AA17" s="136"/>
      <c r="AB17" s="136"/>
      <c r="AC17" s="136"/>
      <c r="AD17" s="136"/>
      <c r="AE17" s="136"/>
      <c r="AF17" s="136"/>
      <c r="AG17" s="136"/>
      <c r="AH17" s="136"/>
      <c r="AI17" s="136"/>
      <c r="AJ17" s="136"/>
      <c r="AK17" s="136"/>
      <c r="AL17" s="136"/>
      <c r="AM17" s="136"/>
      <c r="AN17" s="136"/>
    </row>
    <row r="18" spans="1:40" x14ac:dyDescent="0.25">
      <c r="A18" s="136"/>
      <c r="B18" s="136"/>
      <c r="C18" s="136"/>
      <c r="D18" s="136"/>
      <c r="E18" s="136"/>
      <c r="F18" s="136"/>
      <c r="G18" s="136"/>
      <c r="H18" s="136"/>
      <c r="I18" s="136"/>
      <c r="J18" s="136"/>
      <c r="K18" s="136"/>
      <c r="L18" s="136"/>
      <c r="M18" s="136"/>
      <c r="N18" s="136"/>
      <c r="O18" s="136"/>
      <c r="P18" s="136"/>
      <c r="Q18" s="136"/>
      <c r="R18" s="136"/>
      <c r="S18" s="136"/>
      <c r="T18" s="136"/>
      <c r="U18" s="136"/>
      <c r="V18" s="136"/>
      <c r="W18" s="136"/>
      <c r="X18" s="136"/>
      <c r="Y18" s="136"/>
      <c r="Z18" s="136"/>
      <c r="AA18" s="136"/>
      <c r="AB18" s="136"/>
      <c r="AC18" s="136"/>
      <c r="AD18" s="136"/>
      <c r="AE18" s="136"/>
      <c r="AF18" s="136"/>
      <c r="AG18" s="136"/>
      <c r="AH18" s="136"/>
      <c r="AI18" s="136"/>
      <c r="AJ18" s="136"/>
      <c r="AK18" s="136"/>
      <c r="AL18" s="136"/>
      <c r="AM18" s="136"/>
      <c r="AN18" s="136"/>
    </row>
    <row r="19" spans="1:40" x14ac:dyDescent="0.25">
      <c r="A19" s="136"/>
      <c r="B19" s="219" t="s">
        <v>250</v>
      </c>
      <c r="C19" s="224">
        <f>SUM(C9+C17)</f>
        <v>5920.86</v>
      </c>
      <c r="D19" s="136"/>
      <c r="E19" s="136"/>
      <c r="F19" s="136"/>
      <c r="G19" s="136"/>
      <c r="H19" s="136"/>
      <c r="I19" s="136"/>
      <c r="J19" s="136"/>
      <c r="K19" s="136"/>
      <c r="L19" s="136"/>
      <c r="M19" s="136"/>
      <c r="N19" s="136"/>
      <c r="O19" s="136"/>
      <c r="P19" s="136"/>
      <c r="Q19" s="136"/>
      <c r="R19" s="136"/>
      <c r="S19" s="136"/>
      <c r="T19" s="136"/>
      <c r="U19" s="136"/>
      <c r="V19" s="136"/>
      <c r="W19" s="136"/>
      <c r="X19" s="136"/>
      <c r="Y19" s="136"/>
      <c r="Z19" s="136"/>
      <c r="AA19" s="136"/>
      <c r="AB19" s="136"/>
      <c r="AC19" s="136"/>
      <c r="AD19" s="136"/>
      <c r="AE19" s="136"/>
      <c r="AF19" s="136"/>
      <c r="AG19" s="136"/>
      <c r="AH19" s="136"/>
      <c r="AI19" s="136"/>
      <c r="AJ19" s="136"/>
      <c r="AK19" s="136"/>
      <c r="AL19" s="136"/>
      <c r="AM19" s="136"/>
      <c r="AN19" s="136"/>
    </row>
    <row r="20" spans="1:40" x14ac:dyDescent="0.25">
      <c r="A20" s="136"/>
      <c r="B20" s="219" t="s">
        <v>251</v>
      </c>
      <c r="C20" s="219">
        <f>C5+C13</f>
        <v>170</v>
      </c>
      <c r="D20" s="136"/>
      <c r="E20" s="136"/>
      <c r="F20" s="136"/>
      <c r="G20" s="136"/>
      <c r="H20" s="136"/>
      <c r="I20" s="136"/>
      <c r="J20" s="136"/>
      <c r="K20" s="136"/>
      <c r="L20" s="136"/>
      <c r="M20" s="136"/>
      <c r="N20" s="136"/>
      <c r="O20" s="136"/>
      <c r="P20" s="136"/>
      <c r="Q20" s="136"/>
      <c r="R20" s="136"/>
      <c r="S20" s="136"/>
      <c r="T20" s="136"/>
      <c r="U20" s="136"/>
      <c r="V20" s="136"/>
      <c r="W20" s="136"/>
      <c r="X20" s="136"/>
      <c r="Y20" s="136"/>
      <c r="Z20" s="136"/>
      <c r="AA20" s="136"/>
      <c r="AB20" s="136"/>
      <c r="AC20" s="136"/>
      <c r="AD20" s="136"/>
      <c r="AE20" s="136"/>
      <c r="AF20" s="136"/>
      <c r="AG20" s="136"/>
      <c r="AH20" s="136"/>
      <c r="AI20" s="136"/>
      <c r="AJ20" s="136"/>
      <c r="AK20" s="136"/>
      <c r="AL20" s="136"/>
      <c r="AM20" s="136"/>
      <c r="AN20" s="136"/>
    </row>
    <row r="21" spans="1:40" x14ac:dyDescent="0.25">
      <c r="A21" s="136"/>
      <c r="B21" s="136"/>
      <c r="C21" s="136"/>
      <c r="D21" s="136"/>
      <c r="E21" s="136"/>
      <c r="F21" s="136"/>
      <c r="G21" s="136"/>
      <c r="H21" s="136"/>
      <c r="I21" s="136"/>
      <c r="J21" s="136"/>
      <c r="K21" s="136"/>
      <c r="L21" s="136"/>
      <c r="M21" s="136"/>
      <c r="N21" s="136"/>
      <c r="O21" s="136"/>
      <c r="P21" s="136"/>
      <c r="Q21" s="136"/>
      <c r="R21" s="136"/>
      <c r="S21" s="136"/>
      <c r="T21" s="136"/>
      <c r="U21" s="136"/>
      <c r="V21" s="136"/>
      <c r="W21" s="136"/>
      <c r="X21" s="136"/>
      <c r="Y21" s="136"/>
      <c r="Z21" s="136"/>
      <c r="AA21" s="136"/>
      <c r="AB21" s="136"/>
      <c r="AC21" s="136"/>
      <c r="AD21" s="136"/>
      <c r="AE21" s="136"/>
      <c r="AF21" s="136"/>
      <c r="AG21" s="136"/>
      <c r="AH21" s="136"/>
      <c r="AI21" s="136"/>
      <c r="AJ21" s="136"/>
      <c r="AK21" s="136"/>
      <c r="AL21" s="136"/>
      <c r="AM21" s="136"/>
      <c r="AN21" s="136"/>
    </row>
    <row r="22" spans="1:40" x14ac:dyDescent="0.25">
      <c r="A22" s="136"/>
      <c r="B22" s="136"/>
      <c r="C22" s="136"/>
      <c r="D22" s="136"/>
      <c r="E22" s="136"/>
      <c r="F22" s="136"/>
      <c r="G22" s="136"/>
      <c r="H22" s="136"/>
      <c r="I22" s="136"/>
      <c r="J22" s="136"/>
      <c r="K22" s="136"/>
      <c r="L22" s="136"/>
      <c r="M22" s="136"/>
      <c r="N22" s="136"/>
      <c r="O22" s="136"/>
      <c r="P22" s="136"/>
      <c r="Q22" s="136"/>
      <c r="R22" s="136"/>
      <c r="S22" s="136"/>
      <c r="T22" s="136"/>
      <c r="U22" s="136"/>
      <c r="V22" s="136"/>
      <c r="W22" s="136"/>
      <c r="X22" s="136"/>
      <c r="Y22" s="136"/>
      <c r="Z22" s="136"/>
      <c r="AA22" s="136"/>
      <c r="AB22" s="136"/>
      <c r="AC22" s="136"/>
      <c r="AD22" s="136"/>
      <c r="AE22" s="136"/>
      <c r="AF22" s="136"/>
      <c r="AG22" s="136"/>
      <c r="AH22" s="136"/>
      <c r="AI22" s="136"/>
      <c r="AJ22" s="136"/>
      <c r="AK22" s="136"/>
      <c r="AL22" s="136"/>
      <c r="AM22" s="136"/>
      <c r="AN22" s="136"/>
    </row>
    <row r="23" spans="1:40" x14ac:dyDescent="0.25">
      <c r="A23" s="136"/>
      <c r="B23" s="136"/>
      <c r="C23" s="136"/>
      <c r="D23" s="136"/>
      <c r="E23" s="136"/>
      <c r="F23" s="136"/>
      <c r="G23" s="136"/>
      <c r="H23" s="136"/>
      <c r="I23" s="136"/>
      <c r="J23" s="136"/>
      <c r="K23" s="136"/>
      <c r="L23" s="136"/>
      <c r="M23" s="136"/>
      <c r="N23" s="136"/>
      <c r="O23" s="136"/>
      <c r="P23" s="136"/>
      <c r="Q23" s="136"/>
      <c r="R23" s="136"/>
      <c r="S23" s="136"/>
      <c r="T23" s="136"/>
      <c r="U23" s="136"/>
      <c r="V23" s="136"/>
      <c r="W23" s="136"/>
      <c r="X23" s="136"/>
      <c r="Y23" s="136"/>
      <c r="Z23" s="136"/>
      <c r="AA23" s="136"/>
      <c r="AB23" s="136"/>
      <c r="AC23" s="136"/>
      <c r="AD23" s="136"/>
      <c r="AE23" s="136"/>
      <c r="AF23" s="136"/>
      <c r="AG23" s="136"/>
      <c r="AH23" s="136"/>
      <c r="AI23" s="136"/>
      <c r="AJ23" s="136"/>
      <c r="AK23" s="136"/>
      <c r="AL23" s="136"/>
      <c r="AM23" s="136"/>
      <c r="AN23" s="136"/>
    </row>
    <row r="24" spans="1:40" x14ac:dyDescent="0.25">
      <c r="A24" s="136"/>
      <c r="B24" s="136"/>
      <c r="C24" s="136"/>
      <c r="D24" s="136"/>
      <c r="E24" s="136"/>
      <c r="F24" s="136"/>
      <c r="G24" s="136"/>
      <c r="H24" s="136"/>
      <c r="I24" s="136"/>
      <c r="J24" s="136"/>
      <c r="K24" s="136"/>
      <c r="L24" s="136"/>
      <c r="M24" s="136"/>
      <c r="N24" s="136"/>
      <c r="O24" s="136"/>
      <c r="P24" s="136"/>
      <c r="Q24" s="136"/>
      <c r="R24" s="136"/>
      <c r="S24" s="136"/>
      <c r="T24" s="136"/>
      <c r="U24" s="136"/>
      <c r="V24" s="136"/>
      <c r="W24" s="136"/>
      <c r="X24" s="136"/>
      <c r="Y24" s="136"/>
      <c r="Z24" s="136"/>
      <c r="AA24" s="136"/>
      <c r="AB24" s="136"/>
      <c r="AC24" s="136"/>
      <c r="AD24" s="136"/>
      <c r="AE24" s="136"/>
      <c r="AF24" s="136"/>
      <c r="AG24" s="136"/>
      <c r="AH24" s="136"/>
      <c r="AI24" s="136"/>
      <c r="AJ24" s="136"/>
      <c r="AK24" s="136"/>
      <c r="AL24" s="136"/>
      <c r="AM24" s="136"/>
      <c r="AN24" s="136"/>
    </row>
    <row r="25" spans="1:40" x14ac:dyDescent="0.25">
      <c r="A25" s="136"/>
      <c r="B25" s="136"/>
      <c r="C25" s="136"/>
      <c r="D25" s="136"/>
      <c r="E25" s="136"/>
      <c r="F25" s="136"/>
      <c r="G25" s="136"/>
      <c r="H25" s="136"/>
      <c r="I25" s="136"/>
      <c r="J25" s="136"/>
      <c r="K25" s="136"/>
      <c r="L25" s="136"/>
      <c r="M25" s="136"/>
      <c r="N25" s="136"/>
      <c r="O25" s="136"/>
      <c r="P25" s="136"/>
      <c r="Q25" s="136"/>
      <c r="R25" s="136"/>
      <c r="S25" s="136"/>
      <c r="T25" s="136"/>
      <c r="U25" s="136"/>
      <c r="V25" s="136"/>
      <c r="W25" s="136"/>
      <c r="X25" s="136"/>
      <c r="Y25" s="136"/>
      <c r="Z25" s="136"/>
      <c r="AA25" s="136"/>
      <c r="AB25" s="136"/>
      <c r="AC25" s="136"/>
      <c r="AD25" s="136"/>
      <c r="AE25" s="136"/>
      <c r="AF25" s="136"/>
      <c r="AG25" s="136"/>
      <c r="AH25" s="136"/>
      <c r="AI25" s="136"/>
      <c r="AJ25" s="136"/>
      <c r="AK25" s="136"/>
      <c r="AL25" s="136"/>
      <c r="AM25" s="136"/>
      <c r="AN25" s="136"/>
    </row>
    <row r="26" spans="1:40" x14ac:dyDescent="0.25">
      <c r="A26" s="136"/>
      <c r="B26" s="136"/>
      <c r="C26" s="136"/>
      <c r="D26" s="136"/>
      <c r="E26" s="136"/>
      <c r="F26" s="136"/>
      <c r="G26" s="136"/>
      <c r="H26" s="136"/>
      <c r="I26" s="136"/>
      <c r="J26" s="136"/>
      <c r="K26" s="136"/>
      <c r="L26" s="136"/>
      <c r="M26" s="136"/>
      <c r="N26" s="136"/>
      <c r="O26" s="136"/>
      <c r="P26" s="136"/>
      <c r="Q26" s="136"/>
      <c r="R26" s="136"/>
      <c r="S26" s="136"/>
      <c r="T26" s="136"/>
      <c r="U26" s="136"/>
      <c r="V26" s="136"/>
      <c r="W26" s="136"/>
      <c r="X26" s="136"/>
      <c r="Y26" s="136"/>
      <c r="Z26" s="136"/>
      <c r="AA26" s="136"/>
      <c r="AB26" s="136"/>
      <c r="AC26" s="136"/>
      <c r="AD26" s="136"/>
      <c r="AE26" s="136"/>
      <c r="AF26" s="136"/>
      <c r="AG26" s="136"/>
      <c r="AH26" s="136"/>
      <c r="AI26" s="136"/>
      <c r="AJ26" s="136"/>
      <c r="AK26" s="136"/>
      <c r="AL26" s="136"/>
      <c r="AM26" s="136"/>
      <c r="AN26" s="136"/>
    </row>
    <row r="27" spans="1:40" x14ac:dyDescent="0.25">
      <c r="A27" s="136"/>
      <c r="B27" s="136"/>
      <c r="C27" s="136"/>
      <c r="D27" s="136"/>
      <c r="E27" s="136"/>
      <c r="F27" s="136"/>
      <c r="G27" s="136"/>
      <c r="H27" s="136"/>
      <c r="I27" s="136"/>
      <c r="J27" s="136"/>
      <c r="K27" s="136"/>
      <c r="L27" s="136"/>
      <c r="M27" s="136"/>
      <c r="N27" s="136"/>
      <c r="O27" s="136"/>
      <c r="P27" s="136"/>
      <c r="Q27" s="136"/>
      <c r="R27" s="136"/>
      <c r="S27" s="136"/>
      <c r="T27" s="136"/>
      <c r="U27" s="136"/>
      <c r="V27" s="136"/>
      <c r="W27" s="136"/>
      <c r="X27" s="136"/>
      <c r="Y27" s="136"/>
      <c r="Z27" s="136"/>
      <c r="AA27" s="136"/>
      <c r="AB27" s="136"/>
      <c r="AC27" s="136"/>
      <c r="AD27" s="136"/>
      <c r="AE27" s="136"/>
      <c r="AF27" s="136"/>
      <c r="AG27" s="136"/>
      <c r="AH27" s="136"/>
      <c r="AI27" s="136"/>
      <c r="AJ27" s="136"/>
      <c r="AK27" s="136"/>
      <c r="AL27" s="136"/>
      <c r="AM27" s="136"/>
      <c r="AN27" s="136"/>
    </row>
    <row r="28" spans="1:40" x14ac:dyDescent="0.25">
      <c r="A28" s="136"/>
      <c r="B28" s="136"/>
      <c r="C28" s="136"/>
      <c r="D28" s="136"/>
      <c r="E28" s="136"/>
      <c r="F28" s="136"/>
      <c r="G28" s="136"/>
      <c r="H28" s="136"/>
      <c r="I28" s="136"/>
      <c r="J28" s="136"/>
      <c r="K28" s="136"/>
      <c r="L28" s="136"/>
      <c r="M28" s="136"/>
      <c r="N28" s="136"/>
      <c r="O28" s="136"/>
      <c r="P28" s="136"/>
      <c r="Q28" s="136"/>
      <c r="R28" s="136"/>
      <c r="S28" s="136"/>
      <c r="T28" s="136"/>
      <c r="U28" s="136"/>
      <c r="V28" s="136"/>
      <c r="W28" s="136"/>
      <c r="X28" s="136"/>
      <c r="Y28" s="136"/>
      <c r="Z28" s="136"/>
      <c r="AA28" s="136"/>
      <c r="AB28" s="136"/>
      <c r="AC28" s="136"/>
      <c r="AD28" s="136"/>
      <c r="AE28" s="136"/>
      <c r="AF28" s="136"/>
      <c r="AG28" s="136"/>
      <c r="AH28" s="136"/>
      <c r="AI28" s="136"/>
      <c r="AJ28" s="136"/>
      <c r="AK28" s="136"/>
      <c r="AL28" s="136"/>
      <c r="AM28" s="136"/>
      <c r="AN28" s="136"/>
    </row>
    <row r="29" spans="1:40" x14ac:dyDescent="0.25">
      <c r="A29" s="136"/>
      <c r="B29" s="136"/>
      <c r="C29" s="136"/>
      <c r="D29" s="136"/>
      <c r="E29" s="136"/>
      <c r="F29" s="136"/>
      <c r="G29" s="136"/>
      <c r="H29" s="136"/>
      <c r="I29" s="136"/>
      <c r="J29" s="136"/>
      <c r="K29" s="136"/>
      <c r="L29" s="136"/>
      <c r="M29" s="136"/>
      <c r="N29" s="136"/>
      <c r="O29" s="136"/>
      <c r="P29" s="136"/>
      <c r="Q29" s="136"/>
      <c r="R29" s="136"/>
      <c r="S29" s="136"/>
      <c r="T29" s="136"/>
      <c r="U29" s="136"/>
      <c r="V29" s="136"/>
      <c r="W29" s="136"/>
      <c r="X29" s="136"/>
      <c r="Y29" s="136"/>
      <c r="Z29" s="136"/>
      <c r="AA29" s="136"/>
      <c r="AB29" s="136"/>
      <c r="AC29" s="136"/>
      <c r="AD29" s="136"/>
      <c r="AE29" s="136"/>
      <c r="AF29" s="136"/>
      <c r="AG29" s="136"/>
      <c r="AH29" s="136"/>
      <c r="AI29" s="136"/>
      <c r="AJ29" s="136"/>
      <c r="AK29" s="136"/>
      <c r="AL29" s="136"/>
      <c r="AM29" s="136"/>
      <c r="AN29" s="136"/>
    </row>
    <row r="30" spans="1:40" x14ac:dyDescent="0.25">
      <c r="A30" s="136"/>
      <c r="B30" s="136"/>
      <c r="C30" s="136"/>
      <c r="D30" s="136"/>
      <c r="E30" s="136"/>
      <c r="F30" s="136"/>
      <c r="G30" s="136"/>
      <c r="H30" s="136"/>
      <c r="I30" s="136"/>
      <c r="J30" s="136"/>
      <c r="K30" s="136"/>
      <c r="L30" s="136"/>
      <c r="M30" s="136"/>
      <c r="N30" s="136"/>
      <c r="O30" s="136"/>
      <c r="P30" s="136"/>
      <c r="Q30" s="136"/>
      <c r="R30" s="136"/>
      <c r="S30" s="136"/>
      <c r="T30" s="136"/>
      <c r="U30" s="136"/>
      <c r="V30" s="136"/>
      <c r="W30" s="136"/>
      <c r="X30" s="136"/>
      <c r="Y30" s="136"/>
      <c r="Z30" s="136"/>
      <c r="AA30" s="136"/>
      <c r="AB30" s="136"/>
      <c r="AC30" s="136"/>
      <c r="AD30" s="136"/>
      <c r="AE30" s="136"/>
      <c r="AF30" s="136"/>
      <c r="AG30" s="136"/>
      <c r="AH30" s="136"/>
      <c r="AI30" s="136"/>
      <c r="AJ30" s="136"/>
      <c r="AK30" s="136"/>
      <c r="AL30" s="136"/>
      <c r="AM30" s="136"/>
      <c r="AN30" s="136"/>
    </row>
    <row r="31" spans="1:40" x14ac:dyDescent="0.25">
      <c r="A31" s="136"/>
      <c r="B31" s="136"/>
      <c r="C31" s="136"/>
      <c r="D31" s="136"/>
      <c r="E31" s="136"/>
      <c r="F31" s="136"/>
      <c r="G31" s="136"/>
      <c r="H31" s="136"/>
      <c r="I31" s="136"/>
      <c r="J31" s="136"/>
      <c r="K31" s="136"/>
      <c r="L31" s="136"/>
      <c r="M31" s="136"/>
      <c r="N31" s="136"/>
      <c r="O31" s="136"/>
      <c r="P31" s="136"/>
      <c r="Q31" s="136"/>
      <c r="R31" s="136"/>
      <c r="S31" s="136"/>
      <c r="T31" s="136"/>
      <c r="U31" s="136"/>
      <c r="V31" s="136"/>
      <c r="W31" s="136"/>
      <c r="X31" s="136"/>
      <c r="Y31" s="136"/>
      <c r="Z31" s="136"/>
      <c r="AA31" s="136"/>
      <c r="AB31" s="136"/>
      <c r="AC31" s="136"/>
      <c r="AD31" s="136"/>
      <c r="AE31" s="136"/>
      <c r="AF31" s="136"/>
      <c r="AG31" s="136"/>
      <c r="AH31" s="136"/>
      <c r="AI31" s="136"/>
      <c r="AJ31" s="136"/>
      <c r="AK31" s="136"/>
      <c r="AL31" s="136"/>
      <c r="AM31" s="136"/>
      <c r="AN31" s="136"/>
    </row>
    <row r="32" spans="1:40" x14ac:dyDescent="0.25">
      <c r="A32" s="136"/>
      <c r="B32" s="136"/>
      <c r="C32" s="136"/>
      <c r="D32" s="136"/>
      <c r="E32" s="136"/>
      <c r="F32" s="136"/>
      <c r="G32" s="136"/>
      <c r="H32" s="136"/>
      <c r="I32" s="136"/>
      <c r="J32" s="136"/>
      <c r="K32" s="136"/>
      <c r="L32" s="136"/>
      <c r="M32" s="136"/>
      <c r="N32" s="136"/>
      <c r="O32" s="136"/>
      <c r="P32" s="136"/>
      <c r="Q32" s="136"/>
      <c r="R32" s="136"/>
      <c r="S32" s="136"/>
      <c r="T32" s="136"/>
      <c r="U32" s="136"/>
      <c r="V32" s="136"/>
      <c r="W32" s="136"/>
      <c r="X32" s="136"/>
      <c r="Y32" s="136"/>
      <c r="Z32" s="136"/>
      <c r="AA32" s="136"/>
      <c r="AB32" s="136"/>
      <c r="AC32" s="136"/>
      <c r="AD32" s="136"/>
      <c r="AE32" s="136"/>
      <c r="AF32" s="136"/>
      <c r="AG32" s="136"/>
      <c r="AH32" s="136"/>
      <c r="AI32" s="136"/>
      <c r="AJ32" s="136"/>
      <c r="AK32" s="136"/>
      <c r="AL32" s="136"/>
      <c r="AM32" s="136"/>
      <c r="AN32" s="136"/>
    </row>
    <row r="33" spans="1:40" x14ac:dyDescent="0.25">
      <c r="A33" s="136"/>
      <c r="B33" s="136"/>
      <c r="C33" s="136"/>
      <c r="D33" s="136"/>
      <c r="E33" s="136"/>
      <c r="F33" s="136"/>
      <c r="G33" s="136"/>
      <c r="H33" s="136"/>
      <c r="I33" s="136"/>
      <c r="J33" s="136"/>
      <c r="K33" s="136"/>
      <c r="L33" s="136"/>
      <c r="M33" s="136"/>
      <c r="N33" s="136"/>
      <c r="O33" s="136"/>
      <c r="P33" s="136"/>
      <c r="Q33" s="136"/>
      <c r="R33" s="136"/>
      <c r="S33" s="136"/>
      <c r="T33" s="136"/>
      <c r="U33" s="136"/>
      <c r="V33" s="136"/>
      <c r="W33" s="136"/>
      <c r="X33" s="136"/>
      <c r="Y33" s="136"/>
      <c r="Z33" s="136"/>
      <c r="AA33" s="136"/>
      <c r="AB33" s="136"/>
      <c r="AC33" s="136"/>
      <c r="AD33" s="136"/>
      <c r="AE33" s="136"/>
      <c r="AF33" s="136"/>
      <c r="AG33" s="136"/>
      <c r="AH33" s="136"/>
      <c r="AI33" s="136"/>
      <c r="AJ33" s="136"/>
      <c r="AK33" s="136"/>
      <c r="AL33" s="136"/>
      <c r="AM33" s="136"/>
      <c r="AN33" s="136"/>
    </row>
    <row r="34" spans="1:40" x14ac:dyDescent="0.25">
      <c r="A34" s="136"/>
      <c r="B34" s="136"/>
      <c r="C34" s="136"/>
      <c r="D34" s="136"/>
      <c r="E34" s="136"/>
      <c r="F34" s="136"/>
      <c r="G34" s="136"/>
      <c r="H34" s="136"/>
      <c r="I34" s="136"/>
      <c r="J34" s="136"/>
      <c r="K34" s="136"/>
      <c r="L34" s="136"/>
      <c r="M34" s="136"/>
      <c r="N34" s="136"/>
      <c r="O34" s="136"/>
      <c r="P34" s="136"/>
      <c r="Q34" s="136"/>
      <c r="R34" s="136"/>
      <c r="S34" s="136"/>
      <c r="T34" s="136"/>
      <c r="U34" s="136"/>
      <c r="V34" s="136"/>
      <c r="W34" s="136"/>
      <c r="X34" s="136"/>
      <c r="Y34" s="136"/>
      <c r="Z34" s="136"/>
      <c r="AA34" s="136"/>
      <c r="AB34" s="136"/>
      <c r="AC34" s="136"/>
      <c r="AD34" s="136"/>
      <c r="AE34" s="136"/>
      <c r="AF34" s="136"/>
      <c r="AG34" s="136"/>
      <c r="AH34" s="136"/>
      <c r="AI34" s="136"/>
      <c r="AJ34" s="136"/>
      <c r="AK34" s="136"/>
      <c r="AL34" s="136"/>
      <c r="AM34" s="136"/>
      <c r="AN34" s="136"/>
    </row>
    <row r="35" spans="1:40" x14ac:dyDescent="0.25">
      <c r="A35" s="136"/>
      <c r="B35" s="136"/>
      <c r="C35" s="136"/>
      <c r="D35" s="136"/>
      <c r="E35" s="136"/>
      <c r="F35" s="136"/>
      <c r="G35" s="136"/>
      <c r="H35" s="136"/>
      <c r="I35" s="136"/>
      <c r="J35" s="136"/>
      <c r="K35" s="136"/>
      <c r="L35" s="136"/>
      <c r="M35" s="136"/>
      <c r="N35" s="136"/>
      <c r="O35" s="136"/>
      <c r="P35" s="136"/>
      <c r="Q35" s="136"/>
      <c r="R35" s="136"/>
      <c r="S35" s="136"/>
      <c r="T35" s="136"/>
      <c r="U35" s="136"/>
      <c r="V35" s="136"/>
      <c r="W35" s="136"/>
      <c r="X35" s="136"/>
      <c r="Y35" s="136"/>
      <c r="Z35" s="136"/>
      <c r="AA35" s="136"/>
      <c r="AB35" s="136"/>
      <c r="AC35" s="136"/>
      <c r="AD35" s="136"/>
      <c r="AE35" s="136"/>
      <c r="AF35" s="136"/>
      <c r="AG35" s="136"/>
      <c r="AH35" s="136"/>
      <c r="AI35" s="136"/>
      <c r="AJ35" s="136"/>
      <c r="AK35" s="136"/>
      <c r="AL35" s="136"/>
      <c r="AM35" s="136"/>
      <c r="AN35" s="136"/>
    </row>
    <row r="36" spans="1:40" x14ac:dyDescent="0.25">
      <c r="A36" s="136"/>
      <c r="B36" s="136"/>
      <c r="C36" s="136"/>
      <c r="D36" s="136"/>
      <c r="E36" s="136"/>
      <c r="F36" s="136"/>
      <c r="G36" s="136"/>
      <c r="H36" s="136"/>
      <c r="I36" s="136"/>
      <c r="J36" s="136"/>
      <c r="K36" s="136"/>
      <c r="L36" s="136"/>
      <c r="M36" s="136"/>
      <c r="N36" s="136"/>
      <c r="O36" s="136"/>
      <c r="P36" s="136"/>
      <c r="Q36" s="136"/>
      <c r="R36" s="136"/>
      <c r="S36" s="136"/>
      <c r="T36" s="136"/>
      <c r="U36" s="136"/>
      <c r="V36" s="136"/>
      <c r="W36" s="136"/>
      <c r="X36" s="136"/>
      <c r="Y36" s="136"/>
      <c r="Z36" s="136"/>
      <c r="AA36" s="136"/>
      <c r="AB36" s="136"/>
      <c r="AC36" s="136"/>
      <c r="AD36" s="136"/>
      <c r="AE36" s="136"/>
      <c r="AF36" s="136"/>
      <c r="AG36" s="136"/>
      <c r="AH36" s="136"/>
      <c r="AI36" s="136"/>
      <c r="AJ36" s="136"/>
      <c r="AK36" s="136"/>
      <c r="AL36" s="136"/>
      <c r="AM36" s="136"/>
      <c r="AN36" s="136"/>
    </row>
    <row r="37" spans="1:40" x14ac:dyDescent="0.25">
      <c r="A37" s="136"/>
      <c r="B37" s="136"/>
      <c r="C37" s="136"/>
      <c r="D37" s="136"/>
      <c r="E37" s="136"/>
      <c r="F37" s="136"/>
      <c r="G37" s="136"/>
      <c r="H37" s="136"/>
      <c r="I37" s="136"/>
      <c r="J37" s="136"/>
      <c r="K37" s="136"/>
      <c r="L37" s="136"/>
      <c r="M37" s="136"/>
      <c r="N37" s="136"/>
      <c r="O37" s="136"/>
      <c r="P37" s="136"/>
      <c r="Q37" s="136"/>
      <c r="R37" s="136"/>
      <c r="S37" s="136"/>
      <c r="T37" s="136"/>
      <c r="U37" s="136"/>
      <c r="V37" s="136"/>
      <c r="W37" s="136"/>
      <c r="X37" s="136"/>
      <c r="Y37" s="136"/>
      <c r="Z37" s="136"/>
      <c r="AA37" s="136"/>
      <c r="AB37" s="136"/>
      <c r="AC37" s="136"/>
      <c r="AD37" s="136"/>
      <c r="AE37" s="136"/>
      <c r="AF37" s="136"/>
      <c r="AG37" s="136"/>
      <c r="AH37" s="136"/>
      <c r="AI37" s="136"/>
      <c r="AJ37" s="136"/>
      <c r="AK37" s="136"/>
      <c r="AL37" s="136"/>
      <c r="AM37" s="136"/>
      <c r="AN37" s="136"/>
    </row>
    <row r="38" spans="1:40" x14ac:dyDescent="0.25">
      <c r="A38" s="136"/>
      <c r="B38" s="136"/>
      <c r="C38" s="136"/>
      <c r="D38" s="136"/>
      <c r="E38" s="136"/>
      <c r="F38" s="136"/>
      <c r="G38" s="136"/>
      <c r="H38" s="136"/>
      <c r="I38" s="136"/>
      <c r="J38" s="136"/>
      <c r="K38" s="136"/>
      <c r="L38" s="136"/>
      <c r="M38" s="136"/>
      <c r="N38" s="136"/>
      <c r="O38" s="136"/>
      <c r="P38" s="136"/>
      <c r="Q38" s="136"/>
      <c r="R38" s="136"/>
      <c r="S38" s="136"/>
      <c r="T38" s="136"/>
      <c r="U38" s="136"/>
      <c r="V38" s="136"/>
      <c r="W38" s="136"/>
      <c r="X38" s="136"/>
      <c r="Y38" s="136"/>
      <c r="Z38" s="136"/>
      <c r="AA38" s="136"/>
      <c r="AB38" s="136"/>
      <c r="AC38" s="136"/>
      <c r="AD38" s="136"/>
      <c r="AE38" s="136"/>
      <c r="AF38" s="136"/>
      <c r="AG38" s="136"/>
      <c r="AH38" s="136"/>
      <c r="AI38" s="136"/>
      <c r="AJ38" s="136"/>
      <c r="AK38" s="136"/>
      <c r="AL38" s="136"/>
      <c r="AM38" s="136"/>
      <c r="AN38" s="136"/>
    </row>
    <row r="39" spans="1:40" x14ac:dyDescent="0.25">
      <c r="A39" s="136"/>
      <c r="B39" s="136"/>
      <c r="C39" s="136"/>
      <c r="D39" s="136"/>
      <c r="E39" s="136"/>
      <c r="F39" s="136"/>
      <c r="G39" s="136"/>
      <c r="H39" s="136"/>
      <c r="I39" s="136"/>
      <c r="J39" s="136"/>
      <c r="K39" s="136"/>
      <c r="L39" s="136"/>
      <c r="M39" s="136"/>
      <c r="N39" s="136"/>
      <c r="O39" s="136"/>
      <c r="P39" s="136"/>
      <c r="Q39" s="136"/>
      <c r="R39" s="136"/>
      <c r="S39" s="136"/>
      <c r="T39" s="136"/>
      <c r="U39" s="136"/>
      <c r="V39" s="136"/>
      <c r="W39" s="136"/>
      <c r="X39" s="136"/>
      <c r="Y39" s="136"/>
      <c r="Z39" s="136"/>
      <c r="AA39" s="136"/>
      <c r="AB39" s="136"/>
      <c r="AC39" s="136"/>
      <c r="AD39" s="136"/>
      <c r="AE39" s="136"/>
      <c r="AF39" s="136"/>
      <c r="AG39" s="136"/>
      <c r="AH39" s="136"/>
      <c r="AI39" s="136"/>
      <c r="AJ39" s="136"/>
      <c r="AK39" s="136"/>
      <c r="AL39" s="136"/>
      <c r="AM39" s="136"/>
      <c r="AN39" s="136"/>
    </row>
    <row r="40" spans="1:40" x14ac:dyDescent="0.25">
      <c r="A40" s="136"/>
      <c r="B40" s="136"/>
      <c r="C40" s="136"/>
      <c r="D40" s="136"/>
      <c r="E40" s="136"/>
      <c r="F40" s="136"/>
      <c r="G40" s="136"/>
      <c r="H40" s="136"/>
      <c r="I40" s="136"/>
      <c r="J40" s="136"/>
      <c r="K40" s="136"/>
      <c r="L40" s="136"/>
      <c r="M40" s="136"/>
      <c r="N40" s="136"/>
      <c r="O40" s="136"/>
      <c r="P40" s="136"/>
      <c r="Q40" s="136"/>
      <c r="R40" s="136"/>
      <c r="S40" s="136"/>
      <c r="T40" s="136"/>
      <c r="U40" s="136"/>
      <c r="V40" s="136"/>
      <c r="W40" s="136"/>
      <c r="X40" s="136"/>
      <c r="Y40" s="136"/>
      <c r="Z40" s="136"/>
      <c r="AA40" s="136"/>
      <c r="AB40" s="136"/>
      <c r="AC40" s="136"/>
      <c r="AD40" s="136"/>
      <c r="AE40" s="136"/>
      <c r="AF40" s="136"/>
      <c r="AG40" s="136"/>
      <c r="AH40" s="136"/>
      <c r="AI40" s="136"/>
      <c r="AJ40" s="136"/>
      <c r="AK40" s="136"/>
      <c r="AL40" s="136"/>
      <c r="AM40" s="136"/>
      <c r="AN40" s="136"/>
    </row>
    <row r="41" spans="1:40" x14ac:dyDescent="0.25">
      <c r="A41" s="136"/>
      <c r="B41" s="136"/>
      <c r="C41" s="136"/>
      <c r="D41" s="136"/>
      <c r="E41" s="136"/>
      <c r="F41" s="136"/>
      <c r="G41" s="136"/>
      <c r="H41" s="136"/>
      <c r="I41" s="136"/>
      <c r="J41" s="136"/>
      <c r="K41" s="136"/>
      <c r="L41" s="136"/>
      <c r="M41" s="136"/>
      <c r="N41" s="136"/>
      <c r="O41" s="136"/>
      <c r="P41" s="136"/>
      <c r="Q41" s="136"/>
      <c r="R41" s="136"/>
      <c r="S41" s="136"/>
      <c r="T41" s="136"/>
      <c r="U41" s="136"/>
      <c r="V41" s="136"/>
      <c r="W41" s="136"/>
      <c r="X41" s="136"/>
      <c r="Y41" s="136"/>
      <c r="Z41" s="136"/>
      <c r="AA41" s="136"/>
      <c r="AB41" s="136"/>
      <c r="AC41" s="136"/>
      <c r="AD41" s="136"/>
      <c r="AE41" s="136"/>
      <c r="AF41" s="136"/>
      <c r="AG41" s="136"/>
      <c r="AH41" s="136"/>
      <c r="AI41" s="136"/>
      <c r="AJ41" s="136"/>
      <c r="AK41" s="136"/>
      <c r="AL41" s="136"/>
      <c r="AM41" s="136"/>
      <c r="AN41" s="136"/>
    </row>
    <row r="42" spans="1:40" x14ac:dyDescent="0.25">
      <c r="A42" s="136"/>
      <c r="B42" s="136"/>
      <c r="C42" s="136"/>
      <c r="D42" s="136"/>
      <c r="E42" s="136"/>
      <c r="F42" s="136"/>
      <c r="G42" s="136"/>
      <c r="H42" s="136"/>
      <c r="I42" s="136"/>
      <c r="J42" s="136"/>
      <c r="K42" s="136"/>
      <c r="L42" s="136"/>
      <c r="M42" s="136"/>
      <c r="N42" s="136"/>
      <c r="O42" s="136"/>
      <c r="P42" s="136"/>
      <c r="Q42" s="136"/>
      <c r="R42" s="136"/>
      <c r="S42" s="136"/>
      <c r="T42" s="136"/>
      <c r="U42" s="136"/>
      <c r="V42" s="136"/>
      <c r="W42" s="136"/>
      <c r="X42" s="136"/>
      <c r="Y42" s="136"/>
      <c r="Z42" s="136"/>
      <c r="AA42" s="136"/>
      <c r="AB42" s="136"/>
      <c r="AC42" s="136"/>
      <c r="AD42" s="136"/>
      <c r="AE42" s="136"/>
      <c r="AF42" s="136"/>
      <c r="AG42" s="136"/>
      <c r="AH42" s="136"/>
      <c r="AI42" s="136"/>
      <c r="AJ42" s="136"/>
      <c r="AK42" s="136"/>
      <c r="AL42" s="136"/>
      <c r="AM42" s="136"/>
      <c r="AN42" s="136"/>
    </row>
    <row r="43" spans="1:40" x14ac:dyDescent="0.25">
      <c r="A43" s="136"/>
      <c r="B43" s="136"/>
      <c r="C43" s="136"/>
      <c r="D43" s="136"/>
      <c r="E43" s="136"/>
      <c r="F43" s="136"/>
      <c r="G43" s="136"/>
      <c r="H43" s="136"/>
      <c r="I43" s="136"/>
      <c r="J43" s="136"/>
      <c r="K43" s="136"/>
      <c r="L43" s="136"/>
      <c r="M43" s="136"/>
      <c r="N43" s="136"/>
      <c r="O43" s="136"/>
      <c r="P43" s="136"/>
      <c r="Q43" s="136"/>
      <c r="R43" s="136"/>
      <c r="S43" s="136"/>
      <c r="T43" s="136"/>
      <c r="U43" s="136"/>
      <c r="V43" s="136"/>
      <c r="W43" s="136"/>
      <c r="X43" s="136"/>
      <c r="Y43" s="136"/>
      <c r="Z43" s="136"/>
      <c r="AA43" s="136"/>
      <c r="AB43" s="136"/>
      <c r="AC43" s="136"/>
      <c r="AD43" s="136"/>
      <c r="AE43" s="136"/>
      <c r="AF43" s="136"/>
      <c r="AG43" s="136"/>
      <c r="AH43" s="136"/>
      <c r="AI43" s="136"/>
      <c r="AJ43" s="136"/>
      <c r="AK43" s="136"/>
      <c r="AL43" s="136"/>
      <c r="AM43" s="136"/>
      <c r="AN43" s="136"/>
    </row>
    <row r="44" spans="1:40" x14ac:dyDescent="0.25">
      <c r="A44" s="136"/>
      <c r="B44" s="136"/>
      <c r="C44" s="136"/>
      <c r="D44" s="136"/>
      <c r="E44" s="136"/>
      <c r="F44" s="136"/>
      <c r="G44" s="136"/>
      <c r="H44" s="136"/>
      <c r="I44" s="136"/>
      <c r="J44" s="136"/>
      <c r="K44" s="136"/>
      <c r="L44" s="136"/>
      <c r="M44" s="136"/>
      <c r="N44" s="136"/>
      <c r="O44" s="136"/>
      <c r="P44" s="136"/>
      <c r="Q44" s="136"/>
      <c r="R44" s="136"/>
      <c r="S44" s="136"/>
      <c r="T44" s="136"/>
      <c r="U44" s="136"/>
      <c r="V44" s="136"/>
      <c r="W44" s="136"/>
      <c r="X44" s="136"/>
      <c r="Y44" s="136"/>
      <c r="Z44" s="136"/>
      <c r="AA44" s="136"/>
      <c r="AB44" s="136"/>
      <c r="AC44" s="136"/>
      <c r="AD44" s="136"/>
      <c r="AE44" s="136"/>
      <c r="AF44" s="136"/>
      <c r="AG44" s="136"/>
      <c r="AH44" s="136"/>
      <c r="AI44" s="136"/>
      <c r="AJ44" s="136"/>
      <c r="AK44" s="136"/>
      <c r="AL44" s="136"/>
      <c r="AM44" s="136"/>
      <c r="AN44" s="136"/>
    </row>
    <row r="45" spans="1:40" x14ac:dyDescent="0.25">
      <c r="A45" s="136"/>
      <c r="B45" s="136"/>
      <c r="C45" s="136"/>
      <c r="D45" s="136"/>
      <c r="E45" s="136"/>
      <c r="F45" s="136"/>
      <c r="G45" s="136"/>
      <c r="H45" s="136"/>
      <c r="I45" s="136"/>
      <c r="J45" s="136"/>
      <c r="K45" s="136"/>
      <c r="L45" s="136"/>
      <c r="M45" s="136"/>
      <c r="N45" s="136"/>
      <c r="O45" s="136"/>
      <c r="P45" s="136"/>
      <c r="Q45" s="136"/>
      <c r="R45" s="136"/>
      <c r="S45" s="136"/>
      <c r="T45" s="136"/>
      <c r="U45" s="136"/>
      <c r="V45" s="136"/>
      <c r="W45" s="136"/>
      <c r="X45" s="136"/>
      <c r="Y45" s="136"/>
      <c r="Z45" s="136"/>
      <c r="AA45" s="136"/>
      <c r="AB45" s="136"/>
      <c r="AC45" s="136"/>
      <c r="AD45" s="136"/>
      <c r="AE45" s="136"/>
      <c r="AF45" s="136"/>
      <c r="AG45" s="136"/>
      <c r="AH45" s="136"/>
      <c r="AI45" s="136"/>
      <c r="AJ45" s="136"/>
      <c r="AK45" s="136"/>
      <c r="AL45" s="136"/>
      <c r="AM45" s="136"/>
      <c r="AN45" s="136"/>
    </row>
    <row r="46" spans="1:40" x14ac:dyDescent="0.25">
      <c r="A46" s="136"/>
      <c r="B46" s="136"/>
      <c r="C46" s="136"/>
      <c r="D46" s="136"/>
      <c r="E46" s="136"/>
      <c r="F46" s="136"/>
      <c r="G46" s="136"/>
      <c r="H46" s="136"/>
      <c r="I46" s="136"/>
      <c r="J46" s="136"/>
      <c r="K46" s="136"/>
      <c r="L46" s="136"/>
      <c r="M46" s="136"/>
      <c r="N46" s="136"/>
      <c r="O46" s="136"/>
      <c r="P46" s="136"/>
      <c r="Q46" s="136"/>
      <c r="R46" s="136"/>
      <c r="S46" s="136"/>
      <c r="T46" s="136"/>
      <c r="U46" s="136"/>
      <c r="V46" s="136"/>
      <c r="W46" s="136"/>
      <c r="X46" s="136"/>
      <c r="Y46" s="136"/>
      <c r="Z46" s="136"/>
      <c r="AA46" s="136"/>
      <c r="AB46" s="136"/>
      <c r="AC46" s="136"/>
      <c r="AD46" s="136"/>
      <c r="AE46" s="136"/>
      <c r="AF46" s="136"/>
      <c r="AG46" s="136"/>
      <c r="AH46" s="136"/>
      <c r="AI46" s="136"/>
      <c r="AJ46" s="136"/>
      <c r="AK46" s="136"/>
      <c r="AL46" s="136"/>
      <c r="AM46" s="136"/>
      <c r="AN46" s="136"/>
    </row>
    <row r="47" spans="1:40" x14ac:dyDescent="0.25">
      <c r="A47" s="136"/>
      <c r="B47" s="136"/>
      <c r="C47" s="136"/>
      <c r="D47" s="136"/>
      <c r="E47" s="136"/>
      <c r="F47" s="136"/>
      <c r="G47" s="136"/>
      <c r="H47" s="136"/>
      <c r="I47" s="136"/>
      <c r="J47" s="136"/>
      <c r="K47" s="136"/>
      <c r="L47" s="136"/>
      <c r="M47" s="136"/>
      <c r="N47" s="136"/>
      <c r="O47" s="136"/>
      <c r="P47" s="136"/>
      <c r="Q47" s="136"/>
      <c r="R47" s="136"/>
      <c r="S47" s="136"/>
      <c r="T47" s="136"/>
      <c r="U47" s="136"/>
      <c r="V47" s="136"/>
      <c r="W47" s="136"/>
      <c r="X47" s="136"/>
      <c r="Y47" s="136"/>
      <c r="Z47" s="136"/>
      <c r="AA47" s="136"/>
      <c r="AB47" s="136"/>
      <c r="AC47" s="136"/>
      <c r="AD47" s="136"/>
      <c r="AE47" s="136"/>
      <c r="AF47" s="136"/>
      <c r="AG47" s="136"/>
      <c r="AH47" s="136"/>
      <c r="AI47" s="136"/>
      <c r="AJ47" s="136"/>
      <c r="AK47" s="136"/>
      <c r="AL47" s="136"/>
      <c r="AM47" s="136"/>
      <c r="AN47" s="136"/>
    </row>
    <row r="48" spans="1:40" x14ac:dyDescent="0.25">
      <c r="A48" s="136"/>
      <c r="B48" s="136"/>
      <c r="C48" s="136"/>
      <c r="D48" s="136"/>
      <c r="E48" s="136"/>
      <c r="F48" s="136"/>
      <c r="G48" s="136"/>
      <c r="H48" s="136"/>
      <c r="I48" s="136"/>
      <c r="J48" s="136"/>
      <c r="K48" s="136"/>
      <c r="L48" s="136"/>
      <c r="M48" s="136"/>
      <c r="N48" s="136"/>
      <c r="O48" s="136"/>
      <c r="P48" s="136"/>
      <c r="Q48" s="136"/>
      <c r="R48" s="136"/>
      <c r="S48" s="136"/>
      <c r="T48" s="136"/>
      <c r="U48" s="136"/>
      <c r="V48" s="136"/>
      <c r="W48" s="136"/>
      <c r="X48" s="136"/>
      <c r="Y48" s="136"/>
      <c r="Z48" s="136"/>
      <c r="AA48" s="136"/>
      <c r="AB48" s="136"/>
      <c r="AC48" s="136"/>
      <c r="AD48" s="136"/>
      <c r="AE48" s="136"/>
      <c r="AF48" s="136"/>
      <c r="AG48" s="136"/>
      <c r="AH48" s="136"/>
      <c r="AI48" s="136"/>
      <c r="AJ48" s="136"/>
      <c r="AK48" s="136"/>
      <c r="AL48" s="136"/>
      <c r="AM48" s="136"/>
      <c r="AN48" s="136"/>
    </row>
    <row r="49" spans="1:40" x14ac:dyDescent="0.25">
      <c r="A49" s="136"/>
      <c r="B49" s="136"/>
      <c r="C49" s="136"/>
      <c r="D49" s="136"/>
      <c r="E49" s="136"/>
      <c r="F49" s="136"/>
      <c r="G49" s="136"/>
      <c r="H49" s="136"/>
      <c r="I49" s="136"/>
      <c r="J49" s="136"/>
      <c r="K49" s="136"/>
      <c r="L49" s="136"/>
      <c r="M49" s="136"/>
      <c r="N49" s="136"/>
      <c r="O49" s="136"/>
      <c r="P49" s="136"/>
      <c r="Q49" s="136"/>
      <c r="R49" s="136"/>
      <c r="S49" s="136"/>
      <c r="T49" s="136"/>
      <c r="U49" s="136"/>
      <c r="V49" s="136"/>
      <c r="W49" s="136"/>
      <c r="X49" s="136"/>
      <c r="Y49" s="136"/>
      <c r="Z49" s="136"/>
      <c r="AA49" s="136"/>
      <c r="AB49" s="136"/>
      <c r="AC49" s="136"/>
      <c r="AD49" s="136"/>
      <c r="AE49" s="136"/>
      <c r="AF49" s="136"/>
      <c r="AG49" s="136"/>
      <c r="AH49" s="136"/>
      <c r="AI49" s="136"/>
      <c r="AJ49" s="136"/>
      <c r="AK49" s="136"/>
      <c r="AL49" s="136"/>
      <c r="AM49" s="136"/>
      <c r="AN49" s="136"/>
    </row>
    <row r="50" spans="1:40" x14ac:dyDescent="0.25">
      <c r="A50" s="136"/>
      <c r="B50" s="136"/>
      <c r="C50" s="136"/>
      <c r="D50" s="136"/>
      <c r="E50" s="136"/>
      <c r="F50" s="136"/>
      <c r="G50" s="136"/>
      <c r="H50" s="136"/>
      <c r="I50" s="136"/>
      <c r="J50" s="136"/>
      <c r="K50" s="136"/>
      <c r="L50" s="136"/>
      <c r="M50" s="136"/>
      <c r="N50" s="136"/>
      <c r="O50" s="136"/>
      <c r="P50" s="136"/>
      <c r="Q50" s="136"/>
      <c r="R50" s="136"/>
      <c r="S50" s="136"/>
      <c r="T50" s="136"/>
      <c r="U50" s="136"/>
      <c r="V50" s="136"/>
      <c r="W50" s="136"/>
      <c r="X50" s="136"/>
      <c r="Y50" s="136"/>
      <c r="Z50" s="136"/>
      <c r="AA50" s="136"/>
      <c r="AB50" s="136"/>
      <c r="AC50" s="136"/>
      <c r="AD50" s="136"/>
      <c r="AE50" s="136"/>
      <c r="AF50" s="136"/>
      <c r="AG50" s="136"/>
      <c r="AH50" s="136"/>
      <c r="AI50" s="136"/>
      <c r="AJ50" s="136"/>
      <c r="AK50" s="136"/>
      <c r="AL50" s="136"/>
      <c r="AM50" s="136"/>
      <c r="AN50" s="136"/>
    </row>
    <row r="51" spans="1:40" x14ac:dyDescent="0.25">
      <c r="A51" s="136"/>
      <c r="B51" s="136"/>
      <c r="C51" s="136"/>
      <c r="D51" s="136"/>
      <c r="E51" s="136"/>
      <c r="F51" s="136"/>
      <c r="G51" s="136"/>
      <c r="H51" s="136"/>
      <c r="I51" s="136"/>
      <c r="J51" s="136"/>
      <c r="K51" s="136"/>
      <c r="L51" s="136"/>
      <c r="M51" s="136"/>
      <c r="N51" s="136"/>
      <c r="O51" s="136"/>
      <c r="P51" s="136"/>
      <c r="Q51" s="136"/>
      <c r="R51" s="136"/>
      <c r="S51" s="136"/>
      <c r="T51" s="136"/>
      <c r="U51" s="136"/>
      <c r="V51" s="136"/>
      <c r="W51" s="136"/>
      <c r="X51" s="136"/>
      <c r="Y51" s="136"/>
      <c r="Z51" s="136"/>
      <c r="AA51" s="136"/>
      <c r="AB51" s="136"/>
      <c r="AC51" s="136"/>
      <c r="AD51" s="136"/>
      <c r="AE51" s="136"/>
      <c r="AF51" s="136"/>
      <c r="AG51" s="136"/>
      <c r="AH51" s="136"/>
      <c r="AI51" s="136"/>
      <c r="AJ51" s="136"/>
      <c r="AK51" s="136"/>
      <c r="AL51" s="136"/>
      <c r="AM51" s="136"/>
      <c r="AN51" s="136"/>
    </row>
    <row r="52" spans="1:40" x14ac:dyDescent="0.25">
      <c r="A52" s="136"/>
      <c r="B52" s="136"/>
      <c r="C52" s="136"/>
      <c r="D52" s="136"/>
      <c r="E52" s="136"/>
      <c r="F52" s="136"/>
      <c r="G52" s="136"/>
      <c r="H52" s="136"/>
      <c r="I52" s="136"/>
      <c r="J52" s="136"/>
      <c r="K52" s="136"/>
      <c r="L52" s="136"/>
      <c r="M52" s="136"/>
      <c r="N52" s="136"/>
      <c r="O52" s="136"/>
      <c r="P52" s="136"/>
      <c r="Q52" s="136"/>
      <c r="R52" s="136"/>
      <c r="S52" s="136"/>
      <c r="T52" s="136"/>
      <c r="U52" s="136"/>
      <c r="V52" s="136"/>
      <c r="W52" s="136"/>
      <c r="X52" s="136"/>
      <c r="Y52" s="136"/>
      <c r="Z52" s="136"/>
      <c r="AA52" s="136"/>
      <c r="AB52" s="136"/>
      <c r="AC52" s="136"/>
      <c r="AD52" s="136"/>
      <c r="AE52" s="136"/>
      <c r="AF52" s="136"/>
      <c r="AG52" s="136"/>
      <c r="AH52" s="136"/>
      <c r="AI52" s="136"/>
      <c r="AJ52" s="136"/>
      <c r="AK52" s="136"/>
      <c r="AL52" s="136"/>
      <c r="AM52" s="136"/>
      <c r="AN52" s="136"/>
    </row>
    <row r="53" spans="1:40" x14ac:dyDescent="0.25">
      <c r="A53" s="136"/>
      <c r="B53" s="136"/>
      <c r="C53" s="136"/>
      <c r="D53" s="136"/>
      <c r="E53" s="136"/>
      <c r="F53" s="136"/>
      <c r="G53" s="136"/>
      <c r="H53" s="136"/>
      <c r="I53" s="136"/>
      <c r="J53" s="136"/>
      <c r="K53" s="136"/>
      <c r="L53" s="136"/>
      <c r="M53" s="136"/>
      <c r="N53" s="136"/>
      <c r="O53" s="136"/>
      <c r="P53" s="136"/>
      <c r="Q53" s="136"/>
      <c r="R53" s="136"/>
      <c r="S53" s="136"/>
      <c r="T53" s="136"/>
      <c r="U53" s="136"/>
      <c r="V53" s="136"/>
      <c r="W53" s="136"/>
      <c r="X53" s="136"/>
      <c r="Y53" s="136"/>
      <c r="Z53" s="136"/>
      <c r="AA53" s="136"/>
      <c r="AB53" s="136"/>
      <c r="AC53" s="136"/>
      <c r="AD53" s="136"/>
      <c r="AE53" s="136"/>
      <c r="AF53" s="136"/>
      <c r="AG53" s="136"/>
      <c r="AH53" s="136"/>
      <c r="AI53" s="136"/>
      <c r="AJ53" s="136"/>
      <c r="AK53" s="136"/>
      <c r="AL53" s="136"/>
      <c r="AM53" s="136"/>
      <c r="AN53" s="136"/>
    </row>
    <row r="54" spans="1:40" x14ac:dyDescent="0.25">
      <c r="A54" s="136"/>
      <c r="B54" s="136"/>
      <c r="C54" s="136"/>
      <c r="D54" s="136"/>
      <c r="E54" s="136"/>
      <c r="F54" s="136"/>
      <c r="G54" s="136"/>
      <c r="H54" s="136"/>
      <c r="I54" s="136"/>
      <c r="J54" s="136"/>
      <c r="K54" s="136"/>
      <c r="L54" s="136"/>
      <c r="M54" s="136"/>
      <c r="N54" s="136"/>
      <c r="O54" s="136"/>
      <c r="P54" s="136"/>
      <c r="Q54" s="136"/>
      <c r="R54" s="136"/>
      <c r="S54" s="136"/>
      <c r="T54" s="136"/>
      <c r="U54" s="136"/>
      <c r="V54" s="136"/>
      <c r="W54" s="136"/>
      <c r="X54" s="136"/>
      <c r="Y54" s="136"/>
      <c r="Z54" s="136"/>
      <c r="AA54" s="136"/>
      <c r="AB54" s="136"/>
      <c r="AC54" s="136"/>
      <c r="AD54" s="136"/>
      <c r="AE54" s="136"/>
      <c r="AF54" s="136"/>
      <c r="AG54" s="136"/>
      <c r="AH54" s="136"/>
      <c r="AI54" s="136"/>
      <c r="AJ54" s="136"/>
      <c r="AK54" s="136"/>
      <c r="AL54" s="136"/>
      <c r="AM54" s="136"/>
      <c r="AN54" s="136"/>
    </row>
    <row r="55" spans="1:40" x14ac:dyDescent="0.25">
      <c r="A55" s="136"/>
      <c r="B55" s="136"/>
      <c r="C55" s="136"/>
      <c r="D55" s="136"/>
      <c r="E55" s="136"/>
      <c r="F55" s="136"/>
      <c r="G55" s="136"/>
      <c r="H55" s="136"/>
      <c r="I55" s="136"/>
      <c r="J55" s="136"/>
      <c r="K55" s="136"/>
      <c r="L55" s="136"/>
      <c r="M55" s="136"/>
      <c r="N55" s="136"/>
      <c r="O55" s="136"/>
      <c r="P55" s="136"/>
      <c r="Q55" s="136"/>
      <c r="R55" s="136"/>
      <c r="S55" s="136"/>
      <c r="T55" s="136"/>
      <c r="U55" s="136"/>
      <c r="V55" s="136"/>
      <c r="W55" s="136"/>
      <c r="X55" s="136"/>
      <c r="Y55" s="136"/>
      <c r="Z55" s="136"/>
      <c r="AA55" s="136"/>
      <c r="AB55" s="136"/>
      <c r="AC55" s="136"/>
      <c r="AD55" s="136"/>
      <c r="AE55" s="136"/>
      <c r="AF55" s="136"/>
      <c r="AG55" s="136"/>
      <c r="AH55" s="136"/>
      <c r="AI55" s="136"/>
      <c r="AJ55" s="136"/>
      <c r="AK55" s="136"/>
      <c r="AL55" s="136"/>
      <c r="AM55" s="136"/>
      <c r="AN55" s="136"/>
    </row>
    <row r="56" spans="1:40" x14ac:dyDescent="0.25">
      <c r="A56" s="136"/>
      <c r="B56" s="136"/>
      <c r="C56" s="136"/>
      <c r="D56" s="136"/>
      <c r="E56" s="136"/>
      <c r="F56" s="136"/>
      <c r="G56" s="136"/>
      <c r="H56" s="136"/>
      <c r="I56" s="136"/>
      <c r="J56" s="136"/>
      <c r="K56" s="136"/>
      <c r="L56" s="136"/>
      <c r="M56" s="136"/>
      <c r="N56" s="136"/>
      <c r="O56" s="136"/>
      <c r="P56" s="136"/>
      <c r="Q56" s="136"/>
      <c r="R56" s="136"/>
      <c r="S56" s="136"/>
      <c r="T56" s="136"/>
      <c r="U56" s="136"/>
      <c r="V56" s="136"/>
      <c r="W56" s="136"/>
      <c r="X56" s="136"/>
      <c r="Y56" s="136"/>
      <c r="Z56" s="136"/>
      <c r="AA56" s="136"/>
      <c r="AB56" s="136"/>
      <c r="AC56" s="136"/>
      <c r="AD56" s="136"/>
      <c r="AE56" s="136"/>
      <c r="AF56" s="136"/>
      <c r="AG56" s="136"/>
      <c r="AH56" s="136"/>
      <c r="AI56" s="136"/>
      <c r="AJ56" s="136"/>
      <c r="AK56" s="136"/>
      <c r="AL56" s="136"/>
      <c r="AM56" s="136"/>
      <c r="AN56" s="136"/>
    </row>
    <row r="57" spans="1:40" x14ac:dyDescent="0.25">
      <c r="A57" s="136"/>
      <c r="B57" s="136"/>
      <c r="C57" s="136"/>
      <c r="D57" s="136"/>
      <c r="E57" s="136"/>
      <c r="F57" s="136"/>
      <c r="G57" s="136"/>
      <c r="H57" s="136"/>
      <c r="I57" s="136"/>
      <c r="J57" s="136"/>
      <c r="K57" s="136"/>
      <c r="L57" s="136"/>
      <c r="M57" s="136"/>
      <c r="N57" s="136"/>
      <c r="O57" s="136"/>
      <c r="P57" s="136"/>
      <c r="Q57" s="136"/>
      <c r="R57" s="136"/>
      <c r="S57" s="136"/>
      <c r="T57" s="136"/>
      <c r="U57" s="136"/>
      <c r="V57" s="136"/>
      <c r="W57" s="136"/>
      <c r="X57" s="136"/>
      <c r="Y57" s="136"/>
      <c r="Z57" s="136"/>
      <c r="AA57" s="136"/>
      <c r="AB57" s="136"/>
      <c r="AC57" s="136"/>
      <c r="AD57" s="136"/>
      <c r="AE57" s="136"/>
      <c r="AF57" s="136"/>
      <c r="AG57" s="136"/>
      <c r="AH57" s="136"/>
      <c r="AI57" s="136"/>
      <c r="AJ57" s="136"/>
      <c r="AK57" s="136"/>
      <c r="AL57" s="136"/>
      <c r="AM57" s="136"/>
      <c r="AN57" s="136"/>
    </row>
    <row r="58" spans="1:40" x14ac:dyDescent="0.25">
      <c r="A58" s="136"/>
      <c r="B58" s="136"/>
      <c r="C58" s="136"/>
      <c r="D58" s="136"/>
      <c r="E58" s="136"/>
      <c r="F58" s="136"/>
      <c r="G58" s="136"/>
      <c r="H58" s="136"/>
      <c r="I58" s="136"/>
      <c r="J58" s="136"/>
      <c r="K58" s="136"/>
      <c r="L58" s="136"/>
      <c r="M58" s="136"/>
      <c r="N58" s="136"/>
      <c r="O58" s="136"/>
      <c r="P58" s="136"/>
      <c r="Q58" s="136"/>
      <c r="R58" s="136"/>
      <c r="S58" s="136"/>
      <c r="T58" s="136"/>
      <c r="U58" s="136"/>
      <c r="V58" s="136"/>
      <c r="W58" s="136"/>
      <c r="X58" s="136"/>
      <c r="Y58" s="136"/>
      <c r="Z58" s="136"/>
      <c r="AA58" s="136"/>
      <c r="AB58" s="136"/>
      <c r="AC58" s="136"/>
      <c r="AD58" s="136"/>
      <c r="AE58" s="136"/>
      <c r="AF58" s="136"/>
      <c r="AG58" s="136"/>
      <c r="AH58" s="136"/>
      <c r="AI58" s="136"/>
      <c r="AJ58" s="136"/>
      <c r="AK58" s="136"/>
      <c r="AL58" s="136"/>
      <c r="AM58" s="136"/>
      <c r="AN58" s="136"/>
    </row>
    <row r="59" spans="1:40" x14ac:dyDescent="0.25">
      <c r="A59" s="136"/>
      <c r="B59" s="136"/>
      <c r="C59" s="136"/>
      <c r="D59" s="136"/>
      <c r="E59" s="136"/>
      <c r="F59" s="136"/>
      <c r="G59" s="136"/>
      <c r="H59" s="136"/>
      <c r="I59" s="136"/>
      <c r="J59" s="136"/>
      <c r="K59" s="136"/>
      <c r="L59" s="136"/>
      <c r="M59" s="136"/>
      <c r="N59" s="136"/>
      <c r="O59" s="136"/>
      <c r="P59" s="136"/>
      <c r="Q59" s="136"/>
      <c r="R59" s="136"/>
      <c r="S59" s="136"/>
      <c r="T59" s="136"/>
      <c r="U59" s="136"/>
      <c r="V59" s="136"/>
      <c r="W59" s="136"/>
      <c r="X59" s="136"/>
      <c r="Y59" s="136"/>
      <c r="Z59" s="136"/>
      <c r="AA59" s="136"/>
      <c r="AB59" s="136"/>
      <c r="AC59" s="136"/>
      <c r="AD59" s="136"/>
      <c r="AE59" s="136"/>
      <c r="AF59" s="136"/>
      <c r="AG59" s="136"/>
      <c r="AH59" s="136"/>
      <c r="AI59" s="136"/>
      <c r="AJ59" s="136"/>
      <c r="AK59" s="136"/>
      <c r="AL59" s="136"/>
      <c r="AM59" s="136"/>
      <c r="AN59" s="136"/>
    </row>
    <row r="60" spans="1:40" x14ac:dyDescent="0.25">
      <c r="A60" s="136"/>
      <c r="B60" s="136"/>
      <c r="C60" s="136"/>
      <c r="D60" s="136"/>
      <c r="E60" s="136"/>
      <c r="F60" s="136"/>
      <c r="G60" s="136"/>
      <c r="H60" s="136"/>
      <c r="I60" s="136"/>
      <c r="J60" s="136"/>
      <c r="K60" s="136"/>
      <c r="L60" s="136"/>
      <c r="M60" s="136"/>
      <c r="N60" s="136"/>
      <c r="O60" s="136"/>
      <c r="P60" s="136"/>
      <c r="Q60" s="136"/>
      <c r="R60" s="136"/>
      <c r="S60" s="136"/>
      <c r="T60" s="136"/>
      <c r="U60" s="136"/>
      <c r="V60" s="136"/>
      <c r="W60" s="136"/>
      <c r="X60" s="136"/>
      <c r="Y60" s="136"/>
      <c r="Z60" s="136"/>
      <c r="AA60" s="136"/>
      <c r="AB60" s="136"/>
      <c r="AC60" s="136"/>
      <c r="AD60" s="136"/>
      <c r="AE60" s="136"/>
      <c r="AF60" s="136"/>
      <c r="AG60" s="136"/>
      <c r="AH60" s="136"/>
      <c r="AI60" s="136"/>
      <c r="AJ60" s="136"/>
      <c r="AK60" s="136"/>
      <c r="AL60" s="136"/>
      <c r="AM60" s="136"/>
      <c r="AN60" s="136"/>
    </row>
    <row r="61" spans="1:40" x14ac:dyDescent="0.25">
      <c r="A61" s="136"/>
      <c r="B61" s="136"/>
      <c r="C61" s="136"/>
      <c r="D61" s="136"/>
      <c r="E61" s="136"/>
      <c r="F61" s="136"/>
      <c r="G61" s="136"/>
      <c r="H61" s="136"/>
      <c r="I61" s="136"/>
      <c r="J61" s="136"/>
      <c r="K61" s="136"/>
      <c r="L61" s="136"/>
      <c r="M61" s="136"/>
      <c r="N61" s="136"/>
      <c r="O61" s="136"/>
      <c r="P61" s="136"/>
      <c r="Q61" s="136"/>
      <c r="R61" s="136"/>
      <c r="S61" s="136"/>
      <c r="T61" s="136"/>
      <c r="U61" s="136"/>
      <c r="V61" s="136"/>
      <c r="W61" s="136"/>
      <c r="X61" s="136"/>
      <c r="Y61" s="136"/>
      <c r="Z61" s="136"/>
      <c r="AA61" s="136"/>
      <c r="AB61" s="136"/>
      <c r="AC61" s="136"/>
      <c r="AD61" s="136"/>
      <c r="AE61" s="136"/>
      <c r="AF61" s="136"/>
      <c r="AG61" s="136"/>
      <c r="AH61" s="136"/>
      <c r="AI61" s="136"/>
      <c r="AJ61" s="136"/>
      <c r="AK61" s="136"/>
      <c r="AL61" s="136"/>
      <c r="AM61" s="136"/>
      <c r="AN61" s="136"/>
    </row>
    <row r="62" spans="1:40" x14ac:dyDescent="0.25">
      <c r="A62" s="136"/>
      <c r="B62" s="136"/>
      <c r="C62" s="136"/>
      <c r="D62" s="136"/>
      <c r="E62" s="136"/>
      <c r="F62" s="136"/>
      <c r="G62" s="136"/>
      <c r="H62" s="136"/>
      <c r="I62" s="136"/>
      <c r="J62" s="136"/>
      <c r="K62" s="136"/>
      <c r="L62" s="136"/>
      <c r="M62" s="136"/>
      <c r="N62" s="136"/>
      <c r="O62" s="136"/>
      <c r="P62" s="136"/>
      <c r="Q62" s="136"/>
      <c r="R62" s="136"/>
      <c r="S62" s="136"/>
      <c r="T62" s="136"/>
      <c r="U62" s="136"/>
      <c r="V62" s="136"/>
      <c r="W62" s="136"/>
      <c r="X62" s="136"/>
      <c r="Y62" s="136"/>
      <c r="Z62" s="136"/>
      <c r="AA62" s="136"/>
      <c r="AB62" s="136"/>
      <c r="AC62" s="136"/>
      <c r="AD62" s="136"/>
      <c r="AE62" s="136"/>
      <c r="AF62" s="136"/>
      <c r="AG62" s="136"/>
      <c r="AH62" s="136"/>
      <c r="AI62" s="136"/>
      <c r="AJ62" s="136"/>
      <c r="AK62" s="136"/>
      <c r="AL62" s="136"/>
      <c r="AM62" s="136"/>
      <c r="AN62" s="136"/>
    </row>
    <row r="63" spans="1:40" x14ac:dyDescent="0.25">
      <c r="A63" s="136"/>
      <c r="B63" s="136"/>
      <c r="C63" s="136"/>
      <c r="D63" s="136"/>
      <c r="E63" s="136"/>
      <c r="F63" s="136"/>
      <c r="G63" s="136"/>
      <c r="H63" s="136"/>
      <c r="I63" s="136"/>
      <c r="J63" s="136"/>
      <c r="K63" s="136"/>
      <c r="L63" s="136"/>
      <c r="M63" s="136"/>
      <c r="N63" s="136"/>
      <c r="O63" s="136"/>
      <c r="P63" s="136"/>
      <c r="Q63" s="136"/>
      <c r="R63" s="136"/>
      <c r="S63" s="136"/>
      <c r="T63" s="136"/>
      <c r="U63" s="136"/>
      <c r="V63" s="136"/>
      <c r="W63" s="136"/>
      <c r="X63" s="136"/>
      <c r="Y63" s="136"/>
      <c r="Z63" s="136"/>
      <c r="AA63" s="136"/>
      <c r="AB63" s="136"/>
      <c r="AC63" s="136"/>
      <c r="AD63" s="136"/>
      <c r="AE63" s="136"/>
      <c r="AF63" s="136"/>
      <c r="AG63" s="136"/>
      <c r="AH63" s="136"/>
      <c r="AI63" s="136"/>
      <c r="AJ63" s="136"/>
      <c r="AK63" s="136"/>
      <c r="AL63" s="136"/>
      <c r="AM63" s="136"/>
      <c r="AN63" s="136"/>
    </row>
    <row r="64" spans="1:40" x14ac:dyDescent="0.25">
      <c r="A64" s="136"/>
      <c r="B64" s="136"/>
      <c r="C64" s="136"/>
      <c r="D64" s="136"/>
      <c r="E64" s="136"/>
      <c r="F64" s="136"/>
      <c r="G64" s="136"/>
      <c r="H64" s="136"/>
      <c r="I64" s="136"/>
      <c r="J64" s="136"/>
      <c r="K64" s="136"/>
      <c r="L64" s="136"/>
      <c r="M64" s="136"/>
      <c r="N64" s="136"/>
      <c r="O64" s="136"/>
      <c r="P64" s="136"/>
      <c r="Q64" s="136"/>
      <c r="R64" s="136"/>
      <c r="S64" s="136"/>
      <c r="T64" s="136"/>
      <c r="U64" s="136"/>
      <c r="V64" s="136"/>
      <c r="W64" s="136"/>
      <c r="X64" s="136"/>
      <c r="Y64" s="136"/>
      <c r="Z64" s="136"/>
      <c r="AA64" s="136"/>
      <c r="AB64" s="136"/>
      <c r="AC64" s="136"/>
      <c r="AD64" s="136"/>
      <c r="AE64" s="136"/>
      <c r="AF64" s="136"/>
      <c r="AG64" s="136"/>
      <c r="AH64" s="136"/>
      <c r="AI64" s="136"/>
      <c r="AJ64" s="136"/>
      <c r="AK64" s="136"/>
      <c r="AL64" s="136"/>
      <c r="AM64" s="136"/>
      <c r="AN64" s="136"/>
    </row>
    <row r="65" spans="1:40" x14ac:dyDescent="0.25">
      <c r="A65" s="136"/>
      <c r="B65" s="136"/>
      <c r="C65" s="136"/>
      <c r="D65" s="136"/>
      <c r="E65" s="136"/>
      <c r="F65" s="136"/>
      <c r="G65" s="136"/>
      <c r="H65" s="136"/>
      <c r="I65" s="136"/>
      <c r="J65" s="136"/>
      <c r="K65" s="136"/>
      <c r="L65" s="136"/>
      <c r="M65" s="136"/>
      <c r="N65" s="136"/>
      <c r="O65" s="136"/>
      <c r="P65" s="136"/>
      <c r="Q65" s="136"/>
      <c r="R65" s="136"/>
      <c r="S65" s="136"/>
      <c r="T65" s="136"/>
      <c r="U65" s="136"/>
      <c r="V65" s="136"/>
      <c r="W65" s="136"/>
      <c r="X65" s="136"/>
      <c r="Y65" s="136"/>
      <c r="Z65" s="136"/>
      <c r="AA65" s="136"/>
      <c r="AB65" s="136"/>
      <c r="AC65" s="136"/>
      <c r="AD65" s="136"/>
      <c r="AE65" s="136"/>
      <c r="AF65" s="136"/>
      <c r="AG65" s="136"/>
      <c r="AH65" s="136"/>
      <c r="AI65" s="136"/>
      <c r="AJ65" s="136"/>
      <c r="AK65" s="136"/>
      <c r="AL65" s="136"/>
      <c r="AM65" s="136"/>
      <c r="AN65" s="136"/>
    </row>
    <row r="66" spans="1:40" x14ac:dyDescent="0.25">
      <c r="A66" s="136"/>
      <c r="B66" s="136"/>
      <c r="C66" s="136"/>
      <c r="D66" s="136"/>
      <c r="E66" s="136"/>
      <c r="F66" s="136"/>
      <c r="G66" s="136"/>
      <c r="H66" s="136"/>
      <c r="I66" s="136"/>
      <c r="J66" s="136"/>
      <c r="K66" s="136"/>
      <c r="L66" s="136"/>
      <c r="M66" s="136"/>
      <c r="N66" s="136"/>
      <c r="O66" s="136"/>
      <c r="P66" s="136"/>
      <c r="Q66" s="136"/>
      <c r="R66" s="136"/>
      <c r="S66" s="136"/>
      <c r="T66" s="136"/>
      <c r="U66" s="136"/>
      <c r="V66" s="136"/>
      <c r="W66" s="136"/>
      <c r="X66" s="136"/>
      <c r="Y66" s="136"/>
      <c r="Z66" s="136"/>
      <c r="AA66" s="136"/>
      <c r="AB66" s="136"/>
      <c r="AC66" s="136"/>
      <c r="AD66" s="136"/>
      <c r="AE66" s="136"/>
      <c r="AF66" s="136"/>
      <c r="AG66" s="136"/>
      <c r="AH66" s="136"/>
      <c r="AI66" s="136"/>
      <c r="AJ66" s="136"/>
      <c r="AK66" s="136"/>
      <c r="AL66" s="136"/>
      <c r="AM66" s="136"/>
      <c r="AN66" s="136"/>
    </row>
    <row r="67" spans="1:40" x14ac:dyDescent="0.25">
      <c r="A67" s="136"/>
      <c r="B67" s="136"/>
      <c r="C67" s="136"/>
      <c r="D67" s="136"/>
      <c r="E67" s="136"/>
      <c r="F67" s="136"/>
      <c r="G67" s="136"/>
      <c r="H67" s="136"/>
      <c r="I67" s="136"/>
      <c r="J67" s="136"/>
      <c r="K67" s="136"/>
      <c r="L67" s="136"/>
      <c r="M67" s="136"/>
      <c r="N67" s="136"/>
      <c r="O67" s="136"/>
      <c r="P67" s="136"/>
      <c r="Q67" s="136"/>
      <c r="R67" s="136"/>
      <c r="S67" s="136"/>
      <c r="T67" s="136"/>
      <c r="U67" s="136"/>
      <c r="V67" s="136"/>
      <c r="W67" s="136"/>
      <c r="X67" s="136"/>
      <c r="Y67" s="136"/>
      <c r="Z67" s="136"/>
      <c r="AA67" s="136"/>
      <c r="AB67" s="136"/>
      <c r="AC67" s="136"/>
      <c r="AD67" s="136"/>
      <c r="AE67" s="136"/>
      <c r="AF67" s="136"/>
      <c r="AG67" s="136"/>
      <c r="AH67" s="136"/>
      <c r="AI67" s="136"/>
      <c r="AJ67" s="136"/>
      <c r="AK67" s="136"/>
      <c r="AL67" s="136"/>
      <c r="AM67" s="136"/>
      <c r="AN67" s="136"/>
    </row>
    <row r="68" spans="1:40" x14ac:dyDescent="0.25">
      <c r="A68" s="136"/>
      <c r="B68" s="136"/>
      <c r="C68" s="136"/>
      <c r="D68" s="136"/>
      <c r="E68" s="136"/>
      <c r="F68" s="136"/>
      <c r="G68" s="136"/>
      <c r="H68" s="136"/>
      <c r="I68" s="136"/>
      <c r="J68" s="136"/>
      <c r="K68" s="136"/>
      <c r="L68" s="136"/>
      <c r="M68" s="136"/>
      <c r="N68" s="136"/>
      <c r="O68" s="136"/>
      <c r="P68" s="136"/>
      <c r="Q68" s="136"/>
      <c r="R68" s="136"/>
      <c r="S68" s="136"/>
      <c r="T68" s="136"/>
      <c r="U68" s="136"/>
      <c r="V68" s="136"/>
      <c r="W68" s="136"/>
      <c r="X68" s="136"/>
      <c r="Y68" s="136"/>
      <c r="Z68" s="136"/>
      <c r="AA68" s="136"/>
      <c r="AB68" s="136"/>
      <c r="AC68" s="136"/>
      <c r="AD68" s="136"/>
      <c r="AE68" s="136"/>
      <c r="AF68" s="136"/>
      <c r="AG68" s="136"/>
      <c r="AH68" s="136"/>
      <c r="AI68" s="136"/>
      <c r="AJ68" s="136"/>
      <c r="AK68" s="136"/>
      <c r="AL68" s="136"/>
      <c r="AM68" s="136"/>
      <c r="AN68" s="136"/>
    </row>
    <row r="69" spans="1:40" x14ac:dyDescent="0.25">
      <c r="A69" s="136"/>
      <c r="B69" s="136"/>
      <c r="C69" s="136"/>
      <c r="D69" s="136"/>
      <c r="E69" s="136"/>
      <c r="F69" s="136"/>
      <c r="G69" s="136"/>
      <c r="H69" s="136"/>
      <c r="I69" s="136"/>
      <c r="J69" s="136"/>
      <c r="K69" s="136"/>
      <c r="L69" s="136"/>
      <c r="M69" s="136"/>
      <c r="N69" s="136"/>
      <c r="O69" s="136"/>
      <c r="P69" s="136"/>
      <c r="Q69" s="136"/>
      <c r="R69" s="136"/>
      <c r="S69" s="136"/>
      <c r="T69" s="136"/>
      <c r="U69" s="136"/>
      <c r="V69" s="136"/>
      <c r="W69" s="136"/>
      <c r="X69" s="136"/>
      <c r="Y69" s="136"/>
      <c r="Z69" s="136"/>
      <c r="AA69" s="136"/>
      <c r="AB69" s="136"/>
      <c r="AC69" s="136"/>
      <c r="AD69" s="136"/>
      <c r="AE69" s="136"/>
      <c r="AF69" s="136"/>
      <c r="AG69" s="136"/>
      <c r="AH69" s="136"/>
      <c r="AI69" s="136"/>
      <c r="AJ69" s="136"/>
      <c r="AK69" s="136"/>
      <c r="AL69" s="136"/>
      <c r="AM69" s="136"/>
      <c r="AN69" s="136"/>
    </row>
    <row r="70" spans="1:40" x14ac:dyDescent="0.25">
      <c r="A70" s="136"/>
      <c r="B70" s="136"/>
      <c r="C70" s="136"/>
      <c r="D70" s="136"/>
      <c r="E70" s="136"/>
      <c r="F70" s="136"/>
      <c r="G70" s="136"/>
      <c r="H70" s="136"/>
      <c r="I70" s="136"/>
      <c r="J70" s="136"/>
      <c r="K70" s="136"/>
      <c r="L70" s="136"/>
      <c r="M70" s="136"/>
      <c r="N70" s="136"/>
      <c r="O70" s="136"/>
      <c r="P70" s="136"/>
      <c r="Q70" s="136"/>
      <c r="R70" s="136"/>
      <c r="S70" s="136"/>
      <c r="T70" s="136"/>
      <c r="U70" s="136"/>
      <c r="V70" s="136"/>
      <c r="W70" s="136"/>
      <c r="X70" s="136"/>
      <c r="Y70" s="136"/>
      <c r="Z70" s="136"/>
      <c r="AA70" s="136"/>
      <c r="AB70" s="136"/>
      <c r="AC70" s="136"/>
      <c r="AD70" s="136"/>
      <c r="AE70" s="136"/>
      <c r="AF70" s="136"/>
      <c r="AG70" s="136"/>
      <c r="AH70" s="136"/>
      <c r="AI70" s="136"/>
      <c r="AJ70" s="136"/>
      <c r="AK70" s="136"/>
      <c r="AL70" s="136"/>
      <c r="AM70" s="136"/>
      <c r="AN70" s="136"/>
    </row>
    <row r="71" spans="1:40" x14ac:dyDescent="0.25">
      <c r="A71" s="136"/>
      <c r="B71" s="136"/>
      <c r="C71" s="136"/>
      <c r="D71" s="136"/>
      <c r="E71" s="136"/>
      <c r="F71" s="136"/>
      <c r="G71" s="136"/>
      <c r="H71" s="136"/>
      <c r="I71" s="136"/>
      <c r="J71" s="136"/>
      <c r="K71" s="136"/>
      <c r="L71" s="136"/>
      <c r="M71" s="136"/>
      <c r="N71" s="136"/>
      <c r="O71" s="136"/>
      <c r="P71" s="136"/>
      <c r="Q71" s="136"/>
      <c r="R71" s="136"/>
      <c r="S71" s="136"/>
      <c r="T71" s="136"/>
      <c r="U71" s="136"/>
      <c r="V71" s="136"/>
      <c r="W71" s="136"/>
      <c r="X71" s="136"/>
      <c r="Y71" s="136"/>
      <c r="Z71" s="136"/>
      <c r="AA71" s="136"/>
      <c r="AB71" s="136"/>
      <c r="AC71" s="136"/>
      <c r="AD71" s="136"/>
      <c r="AE71" s="136"/>
      <c r="AF71" s="136"/>
      <c r="AG71" s="136"/>
      <c r="AH71" s="136"/>
      <c r="AI71" s="136"/>
      <c r="AJ71" s="136"/>
      <c r="AK71" s="136"/>
      <c r="AL71" s="136"/>
      <c r="AM71" s="136"/>
      <c r="AN71" s="136"/>
    </row>
    <row r="72" spans="1:40" x14ac:dyDescent="0.25">
      <c r="A72" s="136"/>
      <c r="B72" s="136"/>
      <c r="C72" s="136"/>
      <c r="D72" s="136"/>
      <c r="E72" s="136"/>
      <c r="F72" s="136"/>
      <c r="G72" s="136"/>
      <c r="H72" s="136"/>
      <c r="I72" s="136"/>
      <c r="J72" s="136"/>
      <c r="K72" s="136"/>
      <c r="L72" s="136"/>
      <c r="M72" s="136"/>
      <c r="N72" s="136"/>
      <c r="O72" s="136"/>
      <c r="P72" s="136"/>
      <c r="Q72" s="136"/>
      <c r="R72" s="136"/>
      <c r="S72" s="136"/>
      <c r="T72" s="136"/>
      <c r="U72" s="136"/>
      <c r="V72" s="136"/>
      <c r="W72" s="136"/>
      <c r="X72" s="136"/>
      <c r="Y72" s="136"/>
      <c r="Z72" s="136"/>
      <c r="AA72" s="136"/>
      <c r="AB72" s="136"/>
      <c r="AC72" s="136"/>
      <c r="AD72" s="136"/>
      <c r="AE72" s="136"/>
      <c r="AF72" s="136"/>
      <c r="AG72" s="136"/>
      <c r="AH72" s="136"/>
      <c r="AI72" s="136"/>
      <c r="AJ72" s="136"/>
      <c r="AK72" s="136"/>
      <c r="AL72" s="136"/>
      <c r="AM72" s="136"/>
      <c r="AN72" s="136"/>
    </row>
    <row r="73" spans="1:40" x14ac:dyDescent="0.25">
      <c r="A73" s="136"/>
      <c r="B73" s="136"/>
      <c r="C73" s="136"/>
      <c r="D73" s="136"/>
      <c r="E73" s="136"/>
      <c r="F73" s="136"/>
      <c r="G73" s="136"/>
      <c r="H73" s="136"/>
      <c r="I73" s="136"/>
      <c r="J73" s="136"/>
      <c r="K73" s="136"/>
      <c r="L73" s="136"/>
      <c r="M73" s="136"/>
      <c r="N73" s="136"/>
      <c r="O73" s="136"/>
      <c r="P73" s="136"/>
      <c r="Q73" s="136"/>
      <c r="R73" s="136"/>
      <c r="S73" s="136"/>
      <c r="T73" s="136"/>
      <c r="U73" s="136"/>
      <c r="V73" s="136"/>
      <c r="W73" s="136"/>
      <c r="X73" s="136"/>
      <c r="Y73" s="136"/>
      <c r="Z73" s="136"/>
      <c r="AA73" s="136"/>
      <c r="AB73" s="136"/>
      <c r="AC73" s="136"/>
      <c r="AD73" s="136"/>
      <c r="AE73" s="136"/>
      <c r="AF73" s="136"/>
      <c r="AG73" s="136"/>
      <c r="AH73" s="136"/>
      <c r="AI73" s="136"/>
      <c r="AJ73" s="136"/>
      <c r="AK73" s="136"/>
      <c r="AL73" s="136"/>
      <c r="AM73" s="136"/>
      <c r="AN73" s="136"/>
    </row>
    <row r="74" spans="1:40" x14ac:dyDescent="0.25">
      <c r="A74" s="136"/>
      <c r="B74" s="136"/>
      <c r="C74" s="136"/>
      <c r="D74" s="136"/>
      <c r="E74" s="136"/>
      <c r="F74" s="136"/>
      <c r="G74" s="136"/>
      <c r="H74" s="136"/>
      <c r="I74" s="136"/>
      <c r="J74" s="136"/>
      <c r="K74" s="136"/>
      <c r="L74" s="136"/>
      <c r="M74" s="136"/>
      <c r="N74" s="136"/>
      <c r="O74" s="136"/>
      <c r="P74" s="136"/>
      <c r="Q74" s="136"/>
      <c r="R74" s="136"/>
      <c r="S74" s="136"/>
      <c r="T74" s="136"/>
      <c r="U74" s="136"/>
      <c r="V74" s="136"/>
      <c r="W74" s="136"/>
      <c r="X74" s="136"/>
      <c r="Y74" s="136"/>
      <c r="Z74" s="136"/>
      <c r="AA74" s="136"/>
      <c r="AB74" s="136"/>
      <c r="AC74" s="136"/>
      <c r="AD74" s="136"/>
      <c r="AE74" s="136"/>
      <c r="AF74" s="136"/>
      <c r="AG74" s="136"/>
      <c r="AH74" s="136"/>
      <c r="AI74" s="136"/>
      <c r="AJ74" s="136"/>
      <c r="AK74" s="136"/>
      <c r="AL74" s="136"/>
      <c r="AM74" s="136"/>
      <c r="AN74" s="136"/>
    </row>
    <row r="75" spans="1:40" x14ac:dyDescent="0.25">
      <c r="A75" s="136"/>
      <c r="B75" s="136"/>
      <c r="C75" s="136"/>
      <c r="D75" s="136"/>
      <c r="E75" s="136"/>
      <c r="F75" s="136"/>
      <c r="G75" s="136"/>
      <c r="H75" s="136"/>
      <c r="I75" s="136"/>
      <c r="J75" s="136"/>
      <c r="K75" s="136"/>
      <c r="L75" s="136"/>
      <c r="M75" s="136"/>
      <c r="N75" s="136"/>
      <c r="O75" s="136"/>
      <c r="P75" s="136"/>
      <c r="Q75" s="136"/>
      <c r="R75" s="136"/>
      <c r="S75" s="136"/>
      <c r="T75" s="136"/>
      <c r="U75" s="136"/>
      <c r="V75" s="136"/>
      <c r="W75" s="136"/>
      <c r="X75" s="136"/>
      <c r="Y75" s="136"/>
      <c r="Z75" s="136"/>
      <c r="AA75" s="136"/>
      <c r="AB75" s="136"/>
      <c r="AC75" s="136"/>
      <c r="AD75" s="136"/>
      <c r="AE75" s="136"/>
      <c r="AF75" s="136"/>
      <c r="AG75" s="136"/>
      <c r="AH75" s="136"/>
      <c r="AI75" s="136"/>
      <c r="AJ75" s="136"/>
      <c r="AK75" s="136"/>
      <c r="AL75" s="136"/>
      <c r="AM75" s="136"/>
      <c r="AN75" s="136"/>
    </row>
    <row r="76" spans="1:40" x14ac:dyDescent="0.25">
      <c r="A76" s="136"/>
      <c r="B76" s="136"/>
      <c r="C76" s="136"/>
      <c r="D76" s="136"/>
      <c r="E76" s="136"/>
      <c r="F76" s="136"/>
      <c r="G76" s="136"/>
      <c r="H76" s="136"/>
      <c r="I76" s="136"/>
      <c r="J76" s="136"/>
      <c r="K76" s="136"/>
      <c r="L76" s="136"/>
      <c r="M76" s="136"/>
      <c r="N76" s="136"/>
      <c r="O76" s="136"/>
      <c r="P76" s="136"/>
      <c r="Q76" s="136"/>
      <c r="R76" s="136"/>
      <c r="S76" s="136"/>
      <c r="T76" s="136"/>
      <c r="U76" s="136"/>
      <c r="V76" s="136"/>
      <c r="W76" s="136"/>
      <c r="X76" s="136"/>
      <c r="Y76" s="136"/>
      <c r="Z76" s="136"/>
      <c r="AA76" s="136"/>
      <c r="AB76" s="136"/>
      <c r="AC76" s="136"/>
      <c r="AD76" s="136"/>
      <c r="AE76" s="136"/>
      <c r="AF76" s="136"/>
      <c r="AG76" s="136"/>
      <c r="AH76" s="136"/>
      <c r="AI76" s="136"/>
      <c r="AJ76" s="136"/>
      <c r="AK76" s="136"/>
      <c r="AL76" s="136"/>
      <c r="AM76" s="136"/>
      <c r="AN76" s="136"/>
    </row>
    <row r="77" spans="1:40" x14ac:dyDescent="0.25">
      <c r="A77" s="136"/>
      <c r="B77" s="136"/>
      <c r="C77" s="136"/>
      <c r="D77" s="136"/>
      <c r="E77" s="136"/>
      <c r="F77" s="136"/>
      <c r="G77" s="136"/>
      <c r="H77" s="136"/>
      <c r="I77" s="136"/>
      <c r="J77" s="136"/>
      <c r="K77" s="136"/>
      <c r="L77" s="136"/>
      <c r="M77" s="136"/>
      <c r="N77" s="136"/>
      <c r="O77" s="136"/>
      <c r="P77" s="136"/>
      <c r="Q77" s="136"/>
      <c r="R77" s="136"/>
      <c r="S77" s="136"/>
      <c r="T77" s="136"/>
      <c r="U77" s="136"/>
      <c r="V77" s="136"/>
      <c r="W77" s="136"/>
      <c r="X77" s="136"/>
      <c r="Y77" s="136"/>
      <c r="Z77" s="136"/>
      <c r="AA77" s="136"/>
      <c r="AB77" s="136"/>
      <c r="AC77" s="136"/>
      <c r="AD77" s="136"/>
      <c r="AE77" s="136"/>
      <c r="AF77" s="136"/>
      <c r="AG77" s="136"/>
      <c r="AH77" s="136"/>
      <c r="AI77" s="136"/>
      <c r="AJ77" s="136"/>
      <c r="AK77" s="136"/>
      <c r="AL77" s="136"/>
      <c r="AM77" s="136"/>
      <c r="AN77" s="136"/>
    </row>
    <row r="78" spans="1:40" x14ac:dyDescent="0.25">
      <c r="A78" s="136"/>
      <c r="B78" s="136"/>
      <c r="C78" s="136"/>
      <c r="D78" s="136"/>
      <c r="E78" s="136"/>
      <c r="F78" s="136"/>
      <c r="G78" s="136"/>
      <c r="H78" s="136"/>
      <c r="I78" s="136"/>
      <c r="J78" s="136"/>
      <c r="K78" s="136"/>
      <c r="L78" s="136"/>
      <c r="M78" s="136"/>
      <c r="N78" s="136"/>
      <c r="O78" s="136"/>
      <c r="P78" s="136"/>
      <c r="Q78" s="136"/>
      <c r="R78" s="136"/>
      <c r="S78" s="136"/>
      <c r="T78" s="136"/>
      <c r="U78" s="136"/>
      <c r="V78" s="136"/>
      <c r="W78" s="136"/>
      <c r="X78" s="136"/>
      <c r="Y78" s="136"/>
      <c r="Z78" s="136"/>
      <c r="AA78" s="136"/>
      <c r="AB78" s="136"/>
      <c r="AC78" s="136"/>
      <c r="AD78" s="136"/>
      <c r="AE78" s="136"/>
      <c r="AF78" s="136"/>
      <c r="AG78" s="136"/>
      <c r="AH78" s="136"/>
      <c r="AI78" s="136"/>
      <c r="AJ78" s="136"/>
      <c r="AK78" s="136"/>
      <c r="AL78" s="136"/>
      <c r="AM78" s="136"/>
      <c r="AN78" s="136"/>
    </row>
    <row r="79" spans="1:40" x14ac:dyDescent="0.25">
      <c r="A79" s="136"/>
      <c r="B79" s="136"/>
      <c r="C79" s="136"/>
      <c r="D79" s="136"/>
      <c r="E79" s="136"/>
      <c r="F79" s="136"/>
      <c r="G79" s="136"/>
      <c r="H79" s="136"/>
      <c r="I79" s="136"/>
      <c r="J79" s="136"/>
      <c r="K79" s="136"/>
      <c r="L79" s="136"/>
      <c r="M79" s="136"/>
      <c r="N79" s="136"/>
      <c r="O79" s="136"/>
      <c r="P79" s="136"/>
      <c r="Q79" s="136"/>
      <c r="R79" s="136"/>
      <c r="S79" s="136"/>
      <c r="T79" s="136"/>
      <c r="U79" s="136"/>
      <c r="V79" s="136"/>
      <c r="W79" s="136"/>
      <c r="X79" s="136"/>
      <c r="Y79" s="136"/>
      <c r="Z79" s="136"/>
      <c r="AA79" s="136"/>
      <c r="AB79" s="136"/>
      <c r="AC79" s="136"/>
      <c r="AD79" s="136"/>
      <c r="AE79" s="136"/>
      <c r="AF79" s="136"/>
      <c r="AG79" s="136"/>
      <c r="AH79" s="136"/>
      <c r="AI79" s="136"/>
      <c r="AJ79" s="136"/>
      <c r="AK79" s="136"/>
      <c r="AL79" s="136"/>
      <c r="AM79" s="136"/>
      <c r="AN79" s="136"/>
    </row>
    <row r="80" spans="1:40" x14ac:dyDescent="0.25">
      <c r="A80" s="136"/>
      <c r="B80" s="136"/>
      <c r="C80" s="136"/>
      <c r="D80" s="136"/>
      <c r="E80" s="136"/>
      <c r="F80" s="136"/>
      <c r="G80" s="136"/>
      <c r="H80" s="136"/>
      <c r="I80" s="136"/>
      <c r="J80" s="136"/>
      <c r="K80" s="136"/>
      <c r="L80" s="136"/>
      <c r="M80" s="136"/>
      <c r="N80" s="136"/>
      <c r="O80" s="136"/>
      <c r="P80" s="136"/>
      <c r="Q80" s="136"/>
      <c r="R80" s="136"/>
      <c r="S80" s="136"/>
      <c r="T80" s="136"/>
      <c r="U80" s="136"/>
      <c r="V80" s="136"/>
      <c r="W80" s="136"/>
      <c r="X80" s="136"/>
      <c r="Y80" s="136"/>
      <c r="Z80" s="136"/>
      <c r="AA80" s="136"/>
      <c r="AB80" s="136"/>
      <c r="AC80" s="136"/>
      <c r="AD80" s="136"/>
      <c r="AE80" s="136"/>
      <c r="AF80" s="136"/>
      <c r="AG80" s="136"/>
      <c r="AH80" s="136"/>
      <c r="AI80" s="136"/>
      <c r="AJ80" s="136"/>
      <c r="AK80" s="136"/>
      <c r="AL80" s="136"/>
      <c r="AM80" s="136"/>
      <c r="AN80" s="136"/>
    </row>
    <row r="81" spans="1:40" x14ac:dyDescent="0.25">
      <c r="A81" s="136"/>
      <c r="B81" s="136"/>
      <c r="C81" s="136"/>
      <c r="D81" s="136"/>
      <c r="E81" s="136"/>
      <c r="F81" s="136"/>
      <c r="G81" s="136"/>
      <c r="H81" s="136"/>
      <c r="I81" s="136"/>
      <c r="J81" s="136"/>
      <c r="K81" s="136"/>
      <c r="L81" s="136"/>
      <c r="M81" s="136"/>
      <c r="N81" s="136"/>
      <c r="O81" s="136"/>
      <c r="P81" s="136"/>
      <c r="Q81" s="136"/>
      <c r="R81" s="136"/>
      <c r="S81" s="136"/>
      <c r="T81" s="136"/>
      <c r="U81" s="136"/>
      <c r="V81" s="136"/>
      <c r="W81" s="136"/>
      <c r="X81" s="136"/>
      <c r="Y81" s="136"/>
      <c r="Z81" s="136"/>
      <c r="AA81" s="136"/>
      <c r="AB81" s="136"/>
      <c r="AC81" s="136"/>
      <c r="AD81" s="136"/>
      <c r="AE81" s="136"/>
      <c r="AF81" s="136"/>
      <c r="AG81" s="136"/>
      <c r="AH81" s="136"/>
      <c r="AI81" s="136"/>
      <c r="AJ81" s="136"/>
      <c r="AK81" s="136"/>
      <c r="AL81" s="136"/>
      <c r="AM81" s="136"/>
      <c r="AN81" s="136"/>
    </row>
    <row r="82" spans="1:40" x14ac:dyDescent="0.25">
      <c r="A82" s="136"/>
      <c r="B82" s="136"/>
      <c r="C82" s="136"/>
      <c r="D82" s="136"/>
      <c r="E82" s="136"/>
      <c r="F82" s="136"/>
      <c r="G82" s="136"/>
      <c r="H82" s="136"/>
      <c r="I82" s="136"/>
      <c r="J82" s="136"/>
      <c r="K82" s="136"/>
      <c r="L82" s="136"/>
      <c r="M82" s="136"/>
      <c r="N82" s="136"/>
      <c r="O82" s="136"/>
      <c r="P82" s="136"/>
      <c r="Q82" s="136"/>
      <c r="R82" s="136"/>
      <c r="S82" s="136"/>
      <c r="T82" s="136"/>
      <c r="U82" s="136"/>
      <c r="V82" s="136"/>
      <c r="W82" s="136"/>
      <c r="X82" s="136"/>
      <c r="Y82" s="136"/>
      <c r="Z82" s="136"/>
      <c r="AA82" s="136"/>
      <c r="AB82" s="136"/>
      <c r="AC82" s="136"/>
      <c r="AD82" s="136"/>
      <c r="AE82" s="136"/>
      <c r="AF82" s="136"/>
      <c r="AG82" s="136"/>
      <c r="AH82" s="136"/>
      <c r="AI82" s="136"/>
      <c r="AJ82" s="136"/>
      <c r="AK82" s="136"/>
      <c r="AL82" s="136"/>
      <c r="AM82" s="136"/>
      <c r="AN82" s="136"/>
    </row>
    <row r="83" spans="1:40" x14ac:dyDescent="0.25">
      <c r="A83" s="136"/>
      <c r="B83" s="136"/>
      <c r="C83" s="136"/>
      <c r="D83" s="136"/>
      <c r="E83" s="136"/>
      <c r="F83" s="136"/>
      <c r="G83" s="136"/>
      <c r="H83" s="136"/>
      <c r="I83" s="136"/>
      <c r="J83" s="136"/>
      <c r="K83" s="136"/>
      <c r="L83" s="136"/>
      <c r="M83" s="136"/>
      <c r="N83" s="136"/>
      <c r="O83" s="136"/>
      <c r="P83" s="136"/>
      <c r="Q83" s="136"/>
      <c r="R83" s="136"/>
      <c r="S83" s="136"/>
      <c r="T83" s="136"/>
      <c r="U83" s="136"/>
      <c r="V83" s="136"/>
      <c r="W83" s="136"/>
      <c r="X83" s="136"/>
      <c r="Y83" s="136"/>
      <c r="Z83" s="136"/>
      <c r="AA83" s="136"/>
      <c r="AB83" s="136"/>
      <c r="AC83" s="136"/>
      <c r="AD83" s="136"/>
      <c r="AE83" s="136"/>
      <c r="AF83" s="136"/>
      <c r="AG83" s="136"/>
      <c r="AH83" s="136"/>
      <c r="AI83" s="136"/>
      <c r="AJ83" s="136"/>
      <c r="AK83" s="136"/>
      <c r="AL83" s="136"/>
      <c r="AM83" s="136"/>
      <c r="AN83" s="136"/>
    </row>
    <row r="84" spans="1:40" x14ac:dyDescent="0.25">
      <c r="A84" s="136"/>
      <c r="B84" s="136"/>
      <c r="C84" s="136"/>
      <c r="D84" s="136"/>
      <c r="E84" s="136"/>
      <c r="F84" s="136"/>
      <c r="G84" s="136"/>
      <c r="H84" s="136"/>
      <c r="I84" s="136"/>
      <c r="J84" s="136"/>
      <c r="K84" s="136"/>
      <c r="L84" s="136"/>
      <c r="M84" s="136"/>
      <c r="N84" s="136"/>
      <c r="O84" s="136"/>
      <c r="P84" s="136"/>
      <c r="Q84" s="136"/>
      <c r="R84" s="136"/>
      <c r="S84" s="136"/>
      <c r="T84" s="136"/>
      <c r="U84" s="136"/>
      <c r="V84" s="136"/>
      <c r="W84" s="136"/>
      <c r="X84" s="136"/>
      <c r="Y84" s="136"/>
      <c r="Z84" s="136"/>
      <c r="AA84" s="136"/>
      <c r="AB84" s="136"/>
      <c r="AC84" s="136"/>
      <c r="AD84" s="136"/>
      <c r="AE84" s="136"/>
      <c r="AF84" s="136"/>
      <c r="AG84" s="136"/>
      <c r="AH84" s="136"/>
      <c r="AI84" s="136"/>
      <c r="AJ84" s="136"/>
      <c r="AK84" s="136"/>
      <c r="AL84" s="136"/>
      <c r="AM84" s="136"/>
      <c r="AN84" s="136"/>
    </row>
    <row r="85" spans="1:40" x14ac:dyDescent="0.25">
      <c r="A85" s="136"/>
      <c r="B85" s="136"/>
      <c r="C85" s="136"/>
      <c r="D85" s="136"/>
      <c r="E85" s="136"/>
      <c r="F85" s="136"/>
      <c r="G85" s="136"/>
      <c r="H85" s="136"/>
      <c r="I85" s="136"/>
      <c r="J85" s="136"/>
      <c r="K85" s="136"/>
      <c r="L85" s="136"/>
      <c r="M85" s="136"/>
      <c r="N85" s="136"/>
      <c r="O85" s="136"/>
      <c r="P85" s="136"/>
      <c r="Q85" s="136"/>
      <c r="R85" s="136"/>
      <c r="S85" s="136"/>
      <c r="T85" s="136"/>
      <c r="U85" s="136"/>
      <c r="V85" s="136"/>
      <c r="W85" s="136"/>
      <c r="X85" s="136"/>
      <c r="Y85" s="136"/>
      <c r="Z85" s="136"/>
      <c r="AA85" s="136"/>
      <c r="AB85" s="136"/>
      <c r="AC85" s="136"/>
      <c r="AD85" s="136"/>
      <c r="AE85" s="136"/>
      <c r="AF85" s="136"/>
      <c r="AG85" s="136"/>
      <c r="AH85" s="136"/>
      <c r="AI85" s="136"/>
      <c r="AJ85" s="136"/>
      <c r="AK85" s="136"/>
      <c r="AL85" s="136"/>
      <c r="AM85" s="136"/>
      <c r="AN85" s="136"/>
    </row>
    <row r="86" spans="1:40" x14ac:dyDescent="0.25">
      <c r="A86" s="136"/>
      <c r="B86" s="136"/>
      <c r="C86" s="136"/>
      <c r="D86" s="136"/>
      <c r="E86" s="136"/>
      <c r="F86" s="136"/>
      <c r="G86" s="136"/>
      <c r="H86" s="136"/>
      <c r="I86" s="136"/>
      <c r="J86" s="136"/>
      <c r="K86" s="136"/>
      <c r="L86" s="136"/>
      <c r="M86" s="136"/>
      <c r="N86" s="136"/>
      <c r="O86" s="136"/>
      <c r="P86" s="136"/>
      <c r="Q86" s="136"/>
      <c r="R86" s="136"/>
      <c r="S86" s="136"/>
      <c r="T86" s="136"/>
      <c r="U86" s="136"/>
      <c r="V86" s="136"/>
      <c r="W86" s="136"/>
      <c r="X86" s="136"/>
      <c r="Y86" s="136"/>
      <c r="Z86" s="136"/>
      <c r="AA86" s="136"/>
      <c r="AB86" s="136"/>
      <c r="AC86" s="136"/>
      <c r="AD86" s="136"/>
      <c r="AE86" s="136"/>
      <c r="AF86" s="136"/>
      <c r="AG86" s="136"/>
      <c r="AH86" s="136"/>
      <c r="AI86" s="136"/>
      <c r="AJ86" s="136"/>
      <c r="AK86" s="136"/>
      <c r="AL86" s="136"/>
      <c r="AM86" s="136"/>
      <c r="AN86" s="136"/>
    </row>
    <row r="87" spans="1:40" x14ac:dyDescent="0.25">
      <c r="A87" s="136"/>
      <c r="B87" s="136"/>
      <c r="C87" s="136"/>
      <c r="D87" s="136"/>
      <c r="E87" s="136"/>
      <c r="F87" s="136"/>
      <c r="G87" s="136"/>
      <c r="H87" s="136"/>
      <c r="I87" s="136"/>
      <c r="J87" s="136"/>
      <c r="K87" s="136"/>
      <c r="L87" s="136"/>
      <c r="M87" s="136"/>
      <c r="N87" s="136"/>
      <c r="O87" s="136"/>
      <c r="P87" s="136"/>
      <c r="Q87" s="136"/>
      <c r="R87" s="136"/>
      <c r="S87" s="136"/>
      <c r="T87" s="136"/>
      <c r="U87" s="136"/>
      <c r="V87" s="136"/>
      <c r="W87" s="136"/>
      <c r="X87" s="136"/>
      <c r="Y87" s="136"/>
      <c r="Z87" s="136"/>
      <c r="AA87" s="136"/>
      <c r="AB87" s="136"/>
      <c r="AC87" s="136"/>
      <c r="AD87" s="136"/>
      <c r="AE87" s="136"/>
      <c r="AF87" s="136"/>
      <c r="AG87" s="136"/>
      <c r="AH87" s="136"/>
      <c r="AI87" s="136"/>
      <c r="AJ87" s="136"/>
      <c r="AK87" s="136"/>
      <c r="AL87" s="136"/>
      <c r="AM87" s="136"/>
      <c r="AN87" s="136"/>
    </row>
    <row r="88" spans="1:40" x14ac:dyDescent="0.25">
      <c r="A88" s="136"/>
      <c r="B88" s="136"/>
      <c r="C88" s="136"/>
      <c r="D88" s="136"/>
      <c r="E88" s="136"/>
      <c r="F88" s="136"/>
      <c r="G88" s="136"/>
      <c r="H88" s="136"/>
      <c r="I88" s="136"/>
      <c r="J88" s="136"/>
      <c r="K88" s="136"/>
      <c r="L88" s="136"/>
      <c r="M88" s="136"/>
      <c r="N88" s="136"/>
      <c r="O88" s="136"/>
      <c r="P88" s="136"/>
      <c r="Q88" s="136"/>
      <c r="R88" s="136"/>
      <c r="S88" s="136"/>
      <c r="T88" s="136"/>
      <c r="U88" s="136"/>
      <c r="V88" s="136"/>
      <c r="W88" s="136"/>
      <c r="X88" s="136"/>
      <c r="Y88" s="136"/>
      <c r="Z88" s="136"/>
      <c r="AA88" s="136"/>
      <c r="AB88" s="136"/>
      <c r="AC88" s="136"/>
      <c r="AD88" s="136"/>
      <c r="AE88" s="136"/>
      <c r="AF88" s="136"/>
      <c r="AG88" s="136"/>
      <c r="AH88" s="136"/>
      <c r="AI88" s="136"/>
      <c r="AJ88" s="136"/>
      <c r="AK88" s="136"/>
      <c r="AL88" s="136"/>
      <c r="AM88" s="136"/>
      <c r="AN88" s="136"/>
    </row>
    <row r="89" spans="1:40" x14ac:dyDescent="0.25">
      <c r="A89" s="136"/>
      <c r="B89" s="136"/>
      <c r="C89" s="136"/>
      <c r="D89" s="136"/>
      <c r="E89" s="136"/>
      <c r="F89" s="136"/>
      <c r="G89" s="136"/>
      <c r="H89" s="136"/>
      <c r="I89" s="136"/>
      <c r="J89" s="136"/>
      <c r="K89" s="136"/>
      <c r="L89" s="136"/>
      <c r="M89" s="136"/>
      <c r="N89" s="136"/>
      <c r="O89" s="136"/>
      <c r="P89" s="136"/>
      <c r="Q89" s="136"/>
      <c r="R89" s="136"/>
      <c r="S89" s="136"/>
      <c r="T89" s="136"/>
      <c r="U89" s="136"/>
      <c r="V89" s="136"/>
      <c r="W89" s="136"/>
      <c r="X89" s="136"/>
      <c r="Y89" s="136"/>
      <c r="Z89" s="136"/>
      <c r="AA89" s="136"/>
      <c r="AB89" s="136"/>
      <c r="AC89" s="136"/>
      <c r="AD89" s="136"/>
      <c r="AE89" s="136"/>
      <c r="AF89" s="136"/>
      <c r="AG89" s="136"/>
      <c r="AH89" s="136"/>
      <c r="AI89" s="136"/>
      <c r="AJ89" s="136"/>
      <c r="AK89" s="136"/>
      <c r="AL89" s="136"/>
      <c r="AM89" s="136"/>
      <c r="AN89" s="136"/>
    </row>
    <row r="90" spans="1:40" x14ac:dyDescent="0.25">
      <c r="A90" s="136"/>
      <c r="B90" s="136"/>
      <c r="C90" s="136"/>
      <c r="D90" s="136"/>
      <c r="E90" s="136"/>
      <c r="F90" s="136"/>
      <c r="G90" s="136"/>
      <c r="H90" s="136"/>
      <c r="I90" s="136"/>
      <c r="J90" s="136"/>
      <c r="K90" s="136"/>
      <c r="L90" s="136"/>
      <c r="M90" s="136"/>
      <c r="N90" s="136"/>
      <c r="O90" s="136"/>
      <c r="P90" s="136"/>
      <c r="Q90" s="136"/>
      <c r="R90" s="136"/>
      <c r="S90" s="136"/>
      <c r="T90" s="136"/>
      <c r="U90" s="136"/>
      <c r="V90" s="136"/>
      <c r="W90" s="136"/>
      <c r="X90" s="136"/>
      <c r="Y90" s="136"/>
      <c r="Z90" s="136"/>
      <c r="AA90" s="136"/>
      <c r="AB90" s="136"/>
      <c r="AC90" s="136"/>
      <c r="AD90" s="136"/>
      <c r="AE90" s="136"/>
      <c r="AF90" s="136"/>
      <c r="AG90" s="136"/>
      <c r="AH90" s="136"/>
      <c r="AI90" s="136"/>
      <c r="AJ90" s="136"/>
      <c r="AK90" s="136"/>
      <c r="AL90" s="136"/>
      <c r="AM90" s="136"/>
      <c r="AN90" s="136"/>
    </row>
    <row r="91" spans="1:40" x14ac:dyDescent="0.25">
      <c r="A91" s="136"/>
      <c r="B91" s="136"/>
      <c r="C91" s="136"/>
      <c r="D91" s="136"/>
      <c r="E91" s="136"/>
      <c r="F91" s="136"/>
      <c r="G91" s="136"/>
      <c r="H91" s="136"/>
      <c r="I91" s="136"/>
      <c r="J91" s="136"/>
      <c r="K91" s="136"/>
      <c r="L91" s="136"/>
      <c r="M91" s="136"/>
      <c r="N91" s="136"/>
      <c r="O91" s="136"/>
      <c r="P91" s="136"/>
      <c r="Q91" s="136"/>
      <c r="R91" s="136"/>
      <c r="S91" s="136"/>
      <c r="T91" s="136"/>
      <c r="U91" s="136"/>
      <c r="V91" s="136"/>
      <c r="W91" s="136"/>
      <c r="X91" s="136"/>
      <c r="Y91" s="136"/>
      <c r="Z91" s="136"/>
      <c r="AA91" s="136"/>
      <c r="AB91" s="136"/>
      <c r="AC91" s="136"/>
      <c r="AD91" s="136"/>
      <c r="AE91" s="136"/>
      <c r="AF91" s="136"/>
      <c r="AG91" s="136"/>
      <c r="AH91" s="136"/>
      <c r="AI91" s="136"/>
      <c r="AJ91" s="136"/>
      <c r="AK91" s="136"/>
      <c r="AL91" s="136"/>
      <c r="AM91" s="136"/>
      <c r="AN91" s="136"/>
    </row>
    <row r="92" spans="1:40" x14ac:dyDescent="0.25">
      <c r="A92" s="136"/>
      <c r="B92" s="136"/>
      <c r="C92" s="136"/>
      <c r="D92" s="136"/>
      <c r="E92" s="136"/>
      <c r="F92" s="136"/>
      <c r="G92" s="136"/>
      <c r="H92" s="136"/>
      <c r="I92" s="136"/>
      <c r="J92" s="136"/>
      <c r="K92" s="136"/>
      <c r="L92" s="136"/>
      <c r="M92" s="136"/>
      <c r="N92" s="136"/>
      <c r="O92" s="136"/>
      <c r="P92" s="136"/>
      <c r="Q92" s="136"/>
      <c r="R92" s="136"/>
      <c r="S92" s="136"/>
      <c r="T92" s="136"/>
      <c r="U92" s="136"/>
      <c r="V92" s="136"/>
      <c r="W92" s="136"/>
      <c r="X92" s="136"/>
      <c r="Y92" s="136"/>
      <c r="Z92" s="136"/>
      <c r="AA92" s="136"/>
      <c r="AB92" s="136"/>
      <c r="AC92" s="136"/>
      <c r="AD92" s="136"/>
      <c r="AE92" s="136"/>
      <c r="AF92" s="136"/>
      <c r="AG92" s="136"/>
      <c r="AH92" s="136"/>
      <c r="AI92" s="136"/>
      <c r="AJ92" s="136"/>
      <c r="AK92" s="136"/>
      <c r="AL92" s="136"/>
      <c r="AM92" s="136"/>
      <c r="AN92" s="136"/>
    </row>
    <row r="93" spans="1:40" x14ac:dyDescent="0.25">
      <c r="A93" s="136"/>
      <c r="B93" s="136"/>
      <c r="C93" s="136"/>
      <c r="D93" s="136"/>
      <c r="E93" s="136"/>
      <c r="F93" s="136"/>
      <c r="G93" s="136"/>
      <c r="H93" s="136"/>
      <c r="I93" s="136"/>
      <c r="J93" s="136"/>
      <c r="K93" s="136"/>
      <c r="L93" s="136"/>
      <c r="M93" s="136"/>
      <c r="N93" s="136"/>
      <c r="O93" s="136"/>
      <c r="P93" s="136"/>
      <c r="Q93" s="136"/>
      <c r="R93" s="136"/>
      <c r="S93" s="136"/>
      <c r="T93" s="136"/>
      <c r="U93" s="136"/>
      <c r="V93" s="136"/>
      <c r="W93" s="136"/>
      <c r="X93" s="136"/>
      <c r="Y93" s="136"/>
      <c r="Z93" s="136"/>
      <c r="AA93" s="136"/>
      <c r="AB93" s="136"/>
      <c r="AC93" s="136"/>
      <c r="AD93" s="136"/>
      <c r="AE93" s="136"/>
      <c r="AF93" s="136"/>
      <c r="AG93" s="136"/>
      <c r="AH93" s="136"/>
      <c r="AI93" s="136"/>
      <c r="AJ93" s="136"/>
      <c r="AK93" s="136"/>
      <c r="AL93" s="136"/>
      <c r="AM93" s="136"/>
      <c r="AN93" s="136"/>
    </row>
    <row r="94" spans="1:40" x14ac:dyDescent="0.25">
      <c r="A94" s="136"/>
      <c r="B94" s="136"/>
      <c r="C94" s="136"/>
      <c r="D94" s="136"/>
      <c r="E94" s="136"/>
      <c r="F94" s="136"/>
      <c r="G94" s="136"/>
      <c r="H94" s="136"/>
      <c r="I94" s="136"/>
      <c r="J94" s="136"/>
      <c r="K94" s="136"/>
      <c r="L94" s="136"/>
      <c r="M94" s="136"/>
      <c r="N94" s="136"/>
      <c r="O94" s="136"/>
      <c r="P94" s="136"/>
      <c r="Q94" s="136"/>
      <c r="R94" s="136"/>
      <c r="S94" s="136"/>
      <c r="T94" s="136"/>
      <c r="U94" s="136"/>
      <c r="V94" s="136"/>
      <c r="W94" s="136"/>
      <c r="X94" s="136"/>
      <c r="Y94" s="136"/>
      <c r="Z94" s="136"/>
      <c r="AA94" s="136"/>
      <c r="AB94" s="136"/>
      <c r="AC94" s="136"/>
      <c r="AD94" s="136"/>
      <c r="AE94" s="136"/>
      <c r="AF94" s="136"/>
      <c r="AG94" s="136"/>
      <c r="AH94" s="136"/>
      <c r="AI94" s="136"/>
      <c r="AJ94" s="136"/>
      <c r="AK94" s="136"/>
      <c r="AL94" s="136"/>
      <c r="AM94" s="136"/>
      <c r="AN94" s="136"/>
    </row>
    <row r="95" spans="1:40" x14ac:dyDescent="0.25">
      <c r="A95" s="136"/>
      <c r="B95" s="136"/>
      <c r="C95" s="136"/>
      <c r="D95" s="136"/>
      <c r="E95" s="136"/>
      <c r="F95" s="136"/>
      <c r="G95" s="136"/>
      <c r="H95" s="136"/>
      <c r="I95" s="136"/>
      <c r="J95" s="136"/>
      <c r="K95" s="136"/>
      <c r="L95" s="136"/>
      <c r="M95" s="136"/>
      <c r="N95" s="136"/>
      <c r="O95" s="136"/>
      <c r="P95" s="136"/>
      <c r="Q95" s="136"/>
      <c r="R95" s="136"/>
      <c r="S95" s="136"/>
      <c r="T95" s="136"/>
      <c r="U95" s="136"/>
      <c r="V95" s="136"/>
      <c r="W95" s="136"/>
      <c r="X95" s="136"/>
      <c r="Y95" s="136"/>
      <c r="Z95" s="136"/>
      <c r="AA95" s="136"/>
      <c r="AB95" s="136"/>
      <c r="AC95" s="136"/>
      <c r="AD95" s="136"/>
      <c r="AE95" s="136"/>
      <c r="AF95" s="136"/>
      <c r="AG95" s="136"/>
      <c r="AH95" s="136"/>
      <c r="AI95" s="136"/>
      <c r="AJ95" s="136"/>
      <c r="AK95" s="136"/>
      <c r="AL95" s="136"/>
      <c r="AM95" s="136"/>
      <c r="AN95" s="136"/>
    </row>
    <row r="96" spans="1:40" x14ac:dyDescent="0.25">
      <c r="A96" s="136"/>
      <c r="B96" s="136"/>
      <c r="C96" s="136"/>
      <c r="D96" s="136"/>
      <c r="E96" s="136"/>
      <c r="F96" s="136"/>
      <c r="G96" s="136"/>
      <c r="H96" s="136"/>
      <c r="I96" s="136"/>
      <c r="J96" s="136"/>
      <c r="K96" s="136"/>
      <c r="L96" s="136"/>
      <c r="M96" s="136"/>
      <c r="N96" s="136"/>
      <c r="O96" s="136"/>
      <c r="P96" s="136"/>
      <c r="Q96" s="136"/>
      <c r="R96" s="136"/>
      <c r="S96" s="136"/>
      <c r="T96" s="136"/>
      <c r="U96" s="136"/>
      <c r="V96" s="136"/>
      <c r="W96" s="136"/>
      <c r="X96" s="136"/>
      <c r="Y96" s="136"/>
      <c r="Z96" s="136"/>
      <c r="AA96" s="136"/>
      <c r="AB96" s="136"/>
      <c r="AC96" s="136"/>
      <c r="AD96" s="136"/>
      <c r="AE96" s="136"/>
      <c r="AF96" s="136"/>
      <c r="AG96" s="136"/>
      <c r="AH96" s="136"/>
      <c r="AI96" s="136"/>
      <c r="AJ96" s="136"/>
      <c r="AK96" s="136"/>
      <c r="AL96" s="136"/>
      <c r="AM96" s="136"/>
      <c r="AN96" s="136"/>
    </row>
    <row r="97" spans="1:40" x14ac:dyDescent="0.25">
      <c r="A97" s="136"/>
      <c r="B97" s="136"/>
      <c r="C97" s="136"/>
      <c r="D97" s="136"/>
      <c r="E97" s="136"/>
      <c r="F97" s="136"/>
      <c r="G97" s="136"/>
      <c r="H97" s="136"/>
      <c r="I97" s="136"/>
      <c r="J97" s="136"/>
      <c r="K97" s="136"/>
      <c r="L97" s="136"/>
      <c r="M97" s="136"/>
      <c r="N97" s="136"/>
      <c r="O97" s="136"/>
      <c r="P97" s="136"/>
      <c r="Q97" s="136"/>
      <c r="R97" s="136"/>
      <c r="S97" s="136"/>
      <c r="T97" s="136"/>
      <c r="U97" s="136"/>
      <c r="V97" s="136"/>
      <c r="W97" s="136"/>
      <c r="X97" s="136"/>
      <c r="Y97" s="136"/>
      <c r="Z97" s="136"/>
      <c r="AA97" s="136"/>
      <c r="AB97" s="136"/>
      <c r="AC97" s="136"/>
      <c r="AD97" s="136"/>
      <c r="AE97" s="136"/>
      <c r="AF97" s="136"/>
      <c r="AG97" s="136"/>
      <c r="AH97" s="136"/>
      <c r="AI97" s="136"/>
      <c r="AJ97" s="136"/>
      <c r="AK97" s="136"/>
      <c r="AL97" s="136"/>
      <c r="AM97" s="136"/>
      <c r="AN97" s="136"/>
    </row>
    <row r="98" spans="1:40" x14ac:dyDescent="0.25">
      <c r="A98" s="136"/>
      <c r="B98" s="136"/>
      <c r="C98" s="136"/>
      <c r="D98" s="136"/>
      <c r="E98" s="136"/>
      <c r="F98" s="136"/>
      <c r="G98" s="136"/>
      <c r="H98" s="136"/>
      <c r="I98" s="136"/>
      <c r="J98" s="136"/>
      <c r="K98" s="136"/>
      <c r="L98" s="136"/>
      <c r="M98" s="136"/>
      <c r="N98" s="136"/>
      <c r="O98" s="136"/>
      <c r="P98" s="136"/>
      <c r="Q98" s="136"/>
      <c r="R98" s="136"/>
      <c r="S98" s="136"/>
      <c r="T98" s="136"/>
      <c r="U98" s="136"/>
      <c r="V98" s="136"/>
      <c r="W98" s="136"/>
      <c r="X98" s="136"/>
      <c r="Y98" s="136"/>
      <c r="Z98" s="136"/>
      <c r="AA98" s="136"/>
      <c r="AB98" s="136"/>
      <c r="AC98" s="136"/>
      <c r="AD98" s="136"/>
      <c r="AE98" s="136"/>
      <c r="AF98" s="136"/>
      <c r="AG98" s="136"/>
      <c r="AH98" s="136"/>
      <c r="AI98" s="136"/>
      <c r="AJ98" s="136"/>
      <c r="AK98" s="136"/>
      <c r="AL98" s="136"/>
      <c r="AM98" s="136"/>
      <c r="AN98" s="136"/>
    </row>
    <row r="99" spans="1:40" x14ac:dyDescent="0.25">
      <c r="A99" s="136"/>
      <c r="B99" s="136"/>
      <c r="C99" s="136"/>
      <c r="D99" s="136"/>
      <c r="E99" s="136"/>
      <c r="F99" s="136"/>
      <c r="G99" s="136"/>
      <c r="H99" s="136"/>
      <c r="I99" s="136"/>
      <c r="J99" s="136"/>
      <c r="K99" s="136"/>
      <c r="L99" s="136"/>
      <c r="M99" s="136"/>
      <c r="N99" s="136"/>
      <c r="O99" s="136"/>
      <c r="P99" s="136"/>
      <c r="Q99" s="136"/>
      <c r="R99" s="136"/>
      <c r="S99" s="136"/>
      <c r="T99" s="136"/>
      <c r="U99" s="136"/>
      <c r="V99" s="136"/>
      <c r="W99" s="136"/>
      <c r="X99" s="136"/>
      <c r="Y99" s="136"/>
      <c r="Z99" s="136"/>
      <c r="AA99" s="136"/>
      <c r="AB99" s="136"/>
      <c r="AC99" s="136"/>
      <c r="AD99" s="136"/>
      <c r="AE99" s="136"/>
      <c r="AF99" s="136"/>
      <c r="AG99" s="136"/>
      <c r="AH99" s="136"/>
      <c r="AI99" s="136"/>
      <c r="AJ99" s="136"/>
      <c r="AK99" s="136"/>
      <c r="AL99" s="136"/>
      <c r="AM99" s="136"/>
      <c r="AN99" s="136"/>
    </row>
    <row r="100" spans="1:40" x14ac:dyDescent="0.25">
      <c r="A100" s="136"/>
      <c r="B100" s="136"/>
      <c r="C100" s="136"/>
      <c r="D100" s="136"/>
      <c r="E100" s="136"/>
      <c r="F100" s="136"/>
      <c r="G100" s="136"/>
      <c r="H100" s="136"/>
      <c r="I100" s="136"/>
      <c r="J100" s="136"/>
      <c r="K100" s="136"/>
      <c r="L100" s="136"/>
      <c r="M100" s="136"/>
      <c r="N100" s="136"/>
      <c r="O100" s="136"/>
      <c r="P100" s="136"/>
      <c r="Q100" s="136"/>
      <c r="R100" s="136"/>
      <c r="S100" s="136"/>
      <c r="T100" s="136"/>
      <c r="U100" s="136"/>
      <c r="V100" s="136"/>
      <c r="W100" s="136"/>
      <c r="X100" s="136"/>
      <c r="Y100" s="136"/>
      <c r="Z100" s="136"/>
      <c r="AA100" s="136"/>
      <c r="AB100" s="136"/>
      <c r="AC100" s="136"/>
      <c r="AD100" s="136"/>
      <c r="AE100" s="136"/>
      <c r="AF100" s="136"/>
      <c r="AG100" s="136"/>
      <c r="AH100" s="136"/>
      <c r="AI100" s="136"/>
      <c r="AJ100" s="136"/>
      <c r="AK100" s="136"/>
      <c r="AL100" s="136"/>
      <c r="AM100" s="136"/>
      <c r="AN100" s="136"/>
    </row>
    <row r="101" spans="1:40" x14ac:dyDescent="0.25">
      <c r="A101" s="136"/>
      <c r="B101" s="136"/>
      <c r="C101" s="136"/>
      <c r="D101" s="136"/>
      <c r="E101" s="136"/>
      <c r="F101" s="136"/>
      <c r="G101" s="136"/>
      <c r="H101" s="136"/>
      <c r="I101" s="136"/>
      <c r="J101" s="136"/>
      <c r="K101" s="136"/>
      <c r="L101" s="136"/>
      <c r="M101" s="136"/>
      <c r="N101" s="136"/>
      <c r="O101" s="136"/>
      <c r="P101" s="136"/>
      <c r="Q101" s="136"/>
      <c r="R101" s="136"/>
      <c r="S101" s="136"/>
      <c r="T101" s="136"/>
      <c r="U101" s="136"/>
      <c r="V101" s="136"/>
      <c r="W101" s="136"/>
      <c r="X101" s="136"/>
      <c r="Y101" s="136"/>
      <c r="Z101" s="136"/>
      <c r="AA101" s="136"/>
      <c r="AB101" s="136"/>
      <c r="AC101" s="136"/>
      <c r="AD101" s="136"/>
      <c r="AE101" s="136"/>
      <c r="AF101" s="136"/>
      <c r="AG101" s="136"/>
      <c r="AH101" s="136"/>
      <c r="AI101" s="136"/>
      <c r="AJ101" s="136"/>
      <c r="AK101" s="136"/>
      <c r="AL101" s="136"/>
      <c r="AM101" s="136"/>
      <c r="AN101" s="136"/>
    </row>
    <row r="102" spans="1:40" x14ac:dyDescent="0.25">
      <c r="A102" s="136"/>
      <c r="B102" s="136"/>
      <c r="C102" s="136"/>
      <c r="D102" s="136"/>
      <c r="E102" s="136"/>
      <c r="F102" s="136"/>
      <c r="G102" s="136"/>
      <c r="H102" s="136"/>
      <c r="I102" s="136"/>
      <c r="J102" s="136"/>
      <c r="K102" s="136"/>
      <c r="L102" s="136"/>
      <c r="M102" s="136"/>
      <c r="N102" s="136"/>
      <c r="O102" s="136"/>
      <c r="P102" s="136"/>
      <c r="Q102" s="136"/>
      <c r="R102" s="136"/>
      <c r="S102" s="136"/>
      <c r="T102" s="136"/>
      <c r="U102" s="136"/>
      <c r="V102" s="136"/>
      <c r="W102" s="136"/>
      <c r="X102" s="136"/>
      <c r="Y102" s="136"/>
      <c r="Z102" s="136"/>
      <c r="AA102" s="136"/>
      <c r="AB102" s="136"/>
      <c r="AC102" s="136"/>
      <c r="AD102" s="136"/>
      <c r="AE102" s="136"/>
      <c r="AF102" s="136"/>
      <c r="AG102" s="136"/>
      <c r="AH102" s="136"/>
      <c r="AI102" s="136"/>
      <c r="AJ102" s="136"/>
      <c r="AK102" s="136"/>
      <c r="AL102" s="136"/>
      <c r="AM102" s="136"/>
      <c r="AN102" s="136"/>
    </row>
    <row r="103" spans="1:40" x14ac:dyDescent="0.25">
      <c r="A103" s="136"/>
      <c r="B103" s="136"/>
      <c r="C103" s="136"/>
      <c r="D103" s="136"/>
      <c r="E103" s="136"/>
      <c r="F103" s="136"/>
      <c r="G103" s="136"/>
      <c r="H103" s="136"/>
      <c r="I103" s="136"/>
      <c r="J103" s="136"/>
      <c r="K103" s="136"/>
      <c r="L103" s="136"/>
      <c r="M103" s="136"/>
      <c r="N103" s="136"/>
      <c r="O103" s="136"/>
      <c r="P103" s="136"/>
      <c r="Q103" s="136"/>
      <c r="R103" s="136"/>
      <c r="S103" s="136"/>
      <c r="T103" s="136"/>
      <c r="U103" s="136"/>
      <c r="V103" s="136"/>
      <c r="W103" s="136"/>
      <c r="X103" s="136"/>
      <c r="Y103" s="136"/>
      <c r="Z103" s="136"/>
      <c r="AA103" s="136"/>
      <c r="AB103" s="136"/>
      <c r="AC103" s="136"/>
      <c r="AD103" s="136"/>
      <c r="AE103" s="136"/>
      <c r="AF103" s="136"/>
      <c r="AG103" s="136"/>
      <c r="AH103" s="136"/>
      <c r="AI103" s="136"/>
      <c r="AJ103" s="136"/>
      <c r="AK103" s="136"/>
      <c r="AL103" s="136"/>
      <c r="AM103" s="136"/>
      <c r="AN103" s="136"/>
    </row>
    <row r="104" spans="1:40" x14ac:dyDescent="0.25">
      <c r="A104" s="136"/>
      <c r="B104" s="136"/>
      <c r="C104" s="136"/>
      <c r="D104" s="136"/>
      <c r="E104" s="136"/>
      <c r="F104" s="136"/>
      <c r="G104" s="136"/>
      <c r="H104" s="136"/>
      <c r="I104" s="136"/>
      <c r="J104" s="136"/>
      <c r="K104" s="136"/>
      <c r="L104" s="136"/>
      <c r="M104" s="136"/>
      <c r="N104" s="136"/>
      <c r="O104" s="136"/>
      <c r="P104" s="136"/>
      <c r="Q104" s="136"/>
      <c r="R104" s="136"/>
      <c r="S104" s="136"/>
      <c r="T104" s="136"/>
      <c r="U104" s="136"/>
      <c r="V104" s="136"/>
      <c r="W104" s="136"/>
      <c r="X104" s="136"/>
      <c r="Y104" s="136"/>
      <c r="Z104" s="136"/>
      <c r="AA104" s="136"/>
      <c r="AB104" s="136"/>
      <c r="AC104" s="136"/>
      <c r="AD104" s="136"/>
      <c r="AE104" s="136"/>
      <c r="AF104" s="136"/>
      <c r="AG104" s="136"/>
      <c r="AH104" s="136"/>
      <c r="AI104" s="136"/>
      <c r="AJ104" s="136"/>
      <c r="AK104" s="136"/>
      <c r="AL104" s="136"/>
      <c r="AM104" s="136"/>
      <c r="AN104" s="136"/>
    </row>
    <row r="105" spans="1:40" x14ac:dyDescent="0.25">
      <c r="A105" s="136"/>
      <c r="B105" s="136"/>
      <c r="C105" s="136"/>
      <c r="D105" s="136"/>
      <c r="E105" s="136"/>
      <c r="F105" s="136"/>
      <c r="G105" s="136"/>
      <c r="H105" s="136"/>
      <c r="I105" s="136"/>
      <c r="J105" s="136"/>
      <c r="K105" s="136"/>
      <c r="L105" s="136"/>
      <c r="M105" s="136"/>
      <c r="N105" s="136"/>
      <c r="O105" s="136"/>
      <c r="P105" s="136"/>
      <c r="Q105" s="136"/>
      <c r="R105" s="136"/>
      <c r="S105" s="136"/>
      <c r="T105" s="136"/>
      <c r="U105" s="136"/>
      <c r="V105" s="136"/>
      <c r="W105" s="136"/>
      <c r="X105" s="136"/>
      <c r="Y105" s="136"/>
      <c r="Z105" s="136"/>
      <c r="AA105" s="136"/>
      <c r="AB105" s="136"/>
      <c r="AC105" s="136"/>
      <c r="AD105" s="136"/>
      <c r="AE105" s="136"/>
      <c r="AF105" s="136"/>
      <c r="AG105" s="136"/>
      <c r="AH105" s="136"/>
      <c r="AI105" s="136"/>
      <c r="AJ105" s="136"/>
      <c r="AK105" s="136"/>
      <c r="AL105" s="136"/>
      <c r="AM105" s="136"/>
      <c r="AN105" s="136"/>
    </row>
    <row r="106" spans="1:40" x14ac:dyDescent="0.25">
      <c r="A106" s="136"/>
      <c r="B106" s="136"/>
      <c r="C106" s="136"/>
      <c r="D106" s="136"/>
      <c r="E106" s="136"/>
      <c r="F106" s="136"/>
      <c r="G106" s="136"/>
      <c r="H106" s="136"/>
      <c r="I106" s="136"/>
      <c r="J106" s="136"/>
      <c r="K106" s="136"/>
      <c r="L106" s="136"/>
      <c r="M106" s="136"/>
      <c r="N106" s="136"/>
      <c r="O106" s="136"/>
      <c r="P106" s="136"/>
      <c r="Q106" s="136"/>
      <c r="R106" s="136"/>
      <c r="S106" s="136"/>
      <c r="T106" s="136"/>
      <c r="U106" s="136"/>
      <c r="V106" s="136"/>
      <c r="W106" s="136"/>
      <c r="X106" s="136"/>
      <c r="Y106" s="136"/>
      <c r="Z106" s="136"/>
      <c r="AA106" s="136"/>
      <c r="AB106" s="136"/>
      <c r="AC106" s="136"/>
      <c r="AD106" s="136"/>
      <c r="AE106" s="136"/>
      <c r="AF106" s="136"/>
      <c r="AG106" s="136"/>
      <c r="AH106" s="136"/>
      <c r="AI106" s="136"/>
      <c r="AJ106" s="136"/>
      <c r="AK106" s="136"/>
      <c r="AL106" s="136"/>
      <c r="AM106" s="136"/>
      <c r="AN106" s="136"/>
    </row>
    <row r="107" spans="1:40" x14ac:dyDescent="0.25">
      <c r="A107" s="136"/>
      <c r="B107" s="136"/>
      <c r="C107" s="136"/>
      <c r="D107" s="136"/>
      <c r="E107" s="136"/>
      <c r="F107" s="136"/>
      <c r="G107" s="136"/>
      <c r="H107" s="136"/>
      <c r="I107" s="136"/>
      <c r="J107" s="136"/>
      <c r="K107" s="136"/>
      <c r="L107" s="136"/>
      <c r="M107" s="136"/>
      <c r="N107" s="136"/>
      <c r="O107" s="136"/>
      <c r="P107" s="136"/>
      <c r="Q107" s="136"/>
      <c r="R107" s="136"/>
      <c r="S107" s="136"/>
      <c r="T107" s="136"/>
      <c r="U107" s="136"/>
      <c r="V107" s="136"/>
      <c r="W107" s="136"/>
      <c r="X107" s="136"/>
      <c r="Y107" s="136"/>
      <c r="Z107" s="136"/>
      <c r="AA107" s="136"/>
      <c r="AB107" s="136"/>
      <c r="AC107" s="136"/>
      <c r="AD107" s="136"/>
      <c r="AE107" s="136"/>
      <c r="AF107" s="136"/>
      <c r="AG107" s="136"/>
      <c r="AH107" s="136"/>
      <c r="AI107" s="136"/>
      <c r="AJ107" s="136"/>
      <c r="AK107" s="136"/>
      <c r="AL107" s="136"/>
      <c r="AM107" s="136"/>
      <c r="AN107" s="136"/>
    </row>
    <row r="108" spans="1:40" x14ac:dyDescent="0.25">
      <c r="A108" s="136"/>
      <c r="B108" s="136"/>
      <c r="C108" s="136"/>
      <c r="D108" s="136"/>
      <c r="E108" s="136"/>
      <c r="F108" s="136"/>
      <c r="G108" s="136"/>
      <c r="H108" s="136"/>
      <c r="I108" s="136"/>
      <c r="J108" s="136"/>
      <c r="K108" s="136"/>
      <c r="L108" s="136"/>
      <c r="M108" s="136"/>
      <c r="N108" s="136"/>
      <c r="O108" s="136"/>
      <c r="P108" s="136"/>
      <c r="Q108" s="136"/>
      <c r="R108" s="136"/>
      <c r="S108" s="136"/>
      <c r="T108" s="136"/>
      <c r="U108" s="136"/>
      <c r="V108" s="136"/>
      <c r="W108" s="136"/>
      <c r="X108" s="136"/>
      <c r="Y108" s="136"/>
      <c r="Z108" s="136"/>
      <c r="AA108" s="136"/>
      <c r="AB108" s="136"/>
      <c r="AC108" s="136"/>
      <c r="AD108" s="136"/>
      <c r="AE108" s="136"/>
      <c r="AF108" s="136"/>
      <c r="AG108" s="136"/>
      <c r="AH108" s="136"/>
      <c r="AI108" s="136"/>
      <c r="AJ108" s="136"/>
      <c r="AK108" s="136"/>
      <c r="AL108" s="136"/>
      <c r="AM108" s="136"/>
      <c r="AN108" s="136"/>
    </row>
    <row r="109" spans="1:40" x14ac:dyDescent="0.25">
      <c r="A109" s="136"/>
      <c r="B109" s="136"/>
      <c r="C109" s="136"/>
      <c r="D109" s="136"/>
      <c r="E109" s="136"/>
      <c r="F109" s="136"/>
      <c r="G109" s="136"/>
      <c r="H109" s="136"/>
      <c r="I109" s="136"/>
      <c r="J109" s="136"/>
      <c r="K109" s="136"/>
      <c r="L109" s="136"/>
      <c r="M109" s="136"/>
      <c r="N109" s="136"/>
      <c r="O109" s="136"/>
      <c r="P109" s="136"/>
      <c r="Q109" s="136"/>
      <c r="R109" s="136"/>
      <c r="S109" s="136"/>
      <c r="T109" s="136"/>
      <c r="U109" s="136"/>
      <c r="V109" s="136"/>
      <c r="W109" s="136"/>
      <c r="X109" s="136"/>
      <c r="Y109" s="136"/>
      <c r="Z109" s="136"/>
      <c r="AA109" s="136"/>
      <c r="AB109" s="136"/>
      <c r="AC109" s="136"/>
      <c r="AD109" s="136"/>
      <c r="AE109" s="136"/>
      <c r="AF109" s="136"/>
      <c r="AG109" s="136"/>
      <c r="AH109" s="136"/>
      <c r="AI109" s="136"/>
      <c r="AJ109" s="136"/>
      <c r="AK109" s="136"/>
      <c r="AL109" s="136"/>
      <c r="AM109" s="136"/>
      <c r="AN109" s="136"/>
    </row>
    <row r="110" spans="1:40" x14ac:dyDescent="0.25">
      <c r="A110" s="136"/>
      <c r="B110" s="136"/>
      <c r="C110" s="136"/>
      <c r="D110" s="136"/>
      <c r="E110" s="136"/>
      <c r="F110" s="136"/>
      <c r="G110" s="136"/>
      <c r="H110" s="136"/>
      <c r="I110" s="136"/>
      <c r="J110" s="136"/>
      <c r="K110" s="136"/>
      <c r="L110" s="136"/>
      <c r="M110" s="136"/>
      <c r="N110" s="136"/>
      <c r="O110" s="136"/>
      <c r="P110" s="136"/>
      <c r="Q110" s="136"/>
      <c r="R110" s="136"/>
      <c r="S110" s="136"/>
      <c r="T110" s="136"/>
      <c r="U110" s="136"/>
      <c r="V110" s="136"/>
      <c r="W110" s="136"/>
      <c r="X110" s="136"/>
      <c r="Y110" s="136"/>
      <c r="Z110" s="136"/>
      <c r="AA110" s="136"/>
      <c r="AB110" s="136"/>
      <c r="AC110" s="136"/>
      <c r="AD110" s="136"/>
      <c r="AE110" s="136"/>
      <c r="AF110" s="136"/>
      <c r="AG110" s="136"/>
      <c r="AH110" s="136"/>
      <c r="AI110" s="136"/>
      <c r="AJ110" s="136"/>
      <c r="AK110" s="136"/>
      <c r="AL110" s="136"/>
      <c r="AM110" s="136"/>
      <c r="AN110" s="136"/>
    </row>
    <row r="111" spans="1:40" x14ac:dyDescent="0.25">
      <c r="A111" s="136"/>
      <c r="B111" s="136"/>
      <c r="C111" s="136"/>
      <c r="D111" s="136"/>
      <c r="E111" s="136"/>
      <c r="F111" s="136"/>
      <c r="G111" s="136"/>
      <c r="H111" s="136"/>
      <c r="I111" s="136"/>
      <c r="J111" s="136"/>
      <c r="K111" s="136"/>
      <c r="L111" s="136"/>
      <c r="M111" s="136"/>
      <c r="N111" s="136"/>
      <c r="O111" s="136"/>
      <c r="P111" s="136"/>
      <c r="Q111" s="136"/>
      <c r="R111" s="136"/>
      <c r="S111" s="136"/>
      <c r="T111" s="136"/>
      <c r="U111" s="136"/>
      <c r="V111" s="136"/>
      <c r="W111" s="136"/>
      <c r="X111" s="136"/>
      <c r="Y111" s="136"/>
      <c r="Z111" s="136"/>
      <c r="AA111" s="136"/>
      <c r="AB111" s="136"/>
      <c r="AC111" s="136"/>
      <c r="AD111" s="136"/>
      <c r="AE111" s="136"/>
      <c r="AF111" s="136"/>
      <c r="AG111" s="136"/>
      <c r="AH111" s="136"/>
      <c r="AI111" s="136"/>
      <c r="AJ111" s="136"/>
      <c r="AK111" s="136"/>
      <c r="AL111" s="136"/>
      <c r="AM111" s="136"/>
      <c r="AN111" s="136"/>
    </row>
    <row r="112" spans="1:40" x14ac:dyDescent="0.25">
      <c r="A112" s="136"/>
      <c r="B112" s="136"/>
      <c r="C112" s="136"/>
      <c r="D112" s="136"/>
      <c r="E112" s="136"/>
      <c r="F112" s="136"/>
      <c r="G112" s="136"/>
      <c r="H112" s="136"/>
      <c r="I112" s="136"/>
      <c r="J112" s="136"/>
      <c r="K112" s="136"/>
      <c r="L112" s="136"/>
      <c r="M112" s="136"/>
      <c r="N112" s="136"/>
      <c r="O112" s="136"/>
      <c r="P112" s="136"/>
      <c r="Q112" s="136"/>
      <c r="R112" s="136"/>
      <c r="S112" s="136"/>
      <c r="T112" s="136"/>
      <c r="U112" s="136"/>
      <c r="V112" s="136"/>
      <c r="W112" s="136"/>
      <c r="X112" s="136"/>
      <c r="Y112" s="136"/>
      <c r="Z112" s="136"/>
      <c r="AA112" s="136"/>
      <c r="AB112" s="136"/>
      <c r="AC112" s="136"/>
      <c r="AD112" s="136"/>
      <c r="AE112" s="136"/>
      <c r="AF112" s="136"/>
      <c r="AG112" s="136"/>
      <c r="AH112" s="136"/>
      <c r="AI112" s="136"/>
      <c r="AJ112" s="136"/>
      <c r="AK112" s="136"/>
      <c r="AL112" s="136"/>
      <c r="AM112" s="136"/>
      <c r="AN112" s="136"/>
    </row>
    <row r="113" spans="1:40" x14ac:dyDescent="0.25">
      <c r="A113" s="136"/>
      <c r="B113" s="136"/>
      <c r="C113" s="136"/>
      <c r="D113" s="136"/>
      <c r="E113" s="136"/>
      <c r="F113" s="136"/>
      <c r="G113" s="136"/>
      <c r="H113" s="136"/>
      <c r="I113" s="136"/>
      <c r="J113" s="136"/>
      <c r="K113" s="136"/>
      <c r="L113" s="136"/>
      <c r="M113" s="136"/>
      <c r="N113" s="136"/>
      <c r="O113" s="136"/>
      <c r="P113" s="136"/>
      <c r="Q113" s="136"/>
      <c r="R113" s="136"/>
      <c r="S113" s="136"/>
      <c r="T113" s="136"/>
      <c r="U113" s="136"/>
      <c r="V113" s="136"/>
      <c r="W113" s="136"/>
      <c r="X113" s="136"/>
      <c r="Y113" s="136"/>
      <c r="Z113" s="136"/>
      <c r="AA113" s="136"/>
      <c r="AB113" s="136"/>
      <c r="AC113" s="136"/>
      <c r="AD113" s="136"/>
      <c r="AE113" s="136"/>
      <c r="AF113" s="136"/>
      <c r="AG113" s="136"/>
      <c r="AH113" s="136"/>
      <c r="AI113" s="136"/>
      <c r="AJ113" s="136"/>
      <c r="AK113" s="136"/>
      <c r="AL113" s="136"/>
      <c r="AM113" s="136"/>
      <c r="AN113" s="136"/>
    </row>
    <row r="114" spans="1:40" x14ac:dyDescent="0.25">
      <c r="A114" s="136"/>
      <c r="B114" s="136"/>
      <c r="C114" s="136"/>
      <c r="D114" s="136"/>
      <c r="E114" s="136"/>
      <c r="F114" s="136"/>
      <c r="G114" s="136"/>
      <c r="H114" s="136"/>
      <c r="I114" s="136"/>
      <c r="J114" s="136"/>
      <c r="K114" s="136"/>
      <c r="L114" s="136"/>
      <c r="M114" s="136"/>
      <c r="N114" s="136"/>
      <c r="O114" s="136"/>
      <c r="P114" s="136"/>
      <c r="Q114" s="136"/>
      <c r="R114" s="136"/>
      <c r="S114" s="136"/>
      <c r="T114" s="136"/>
      <c r="U114" s="136"/>
      <c r="V114" s="136"/>
      <c r="W114" s="136"/>
      <c r="X114" s="136"/>
      <c r="Y114" s="136"/>
      <c r="Z114" s="136"/>
      <c r="AA114" s="136"/>
      <c r="AB114" s="136"/>
      <c r="AC114" s="136"/>
      <c r="AD114" s="136"/>
      <c r="AE114" s="136"/>
      <c r="AF114" s="136"/>
      <c r="AG114" s="136"/>
      <c r="AH114" s="136"/>
      <c r="AI114" s="136"/>
      <c r="AJ114" s="136"/>
      <c r="AK114" s="136"/>
      <c r="AL114" s="136"/>
      <c r="AM114" s="136"/>
      <c r="AN114" s="136"/>
    </row>
    <row r="115" spans="1:40" x14ac:dyDescent="0.25">
      <c r="A115" s="136"/>
      <c r="B115" s="136"/>
      <c r="C115" s="136"/>
      <c r="D115" s="136"/>
      <c r="E115" s="136"/>
      <c r="F115" s="136"/>
      <c r="G115" s="136"/>
      <c r="H115" s="136"/>
      <c r="I115" s="136"/>
      <c r="J115" s="136"/>
      <c r="K115" s="136"/>
      <c r="L115" s="136"/>
      <c r="M115" s="136"/>
      <c r="N115" s="136"/>
      <c r="O115" s="136"/>
      <c r="P115" s="136"/>
      <c r="Q115" s="136"/>
      <c r="R115" s="136"/>
      <c r="S115" s="136"/>
      <c r="T115" s="136"/>
      <c r="U115" s="136"/>
      <c r="V115" s="136"/>
      <c r="W115" s="136"/>
      <c r="X115" s="136"/>
      <c r="Y115" s="136"/>
      <c r="Z115" s="136"/>
      <c r="AA115" s="136"/>
      <c r="AB115" s="136"/>
      <c r="AC115" s="136"/>
      <c r="AD115" s="136"/>
      <c r="AE115" s="136"/>
      <c r="AF115" s="136"/>
      <c r="AG115" s="136"/>
      <c r="AH115" s="136"/>
      <c r="AI115" s="136"/>
      <c r="AJ115" s="136"/>
      <c r="AK115" s="136"/>
      <c r="AL115" s="136"/>
      <c r="AM115" s="136"/>
      <c r="AN115" s="136"/>
    </row>
    <row r="116" spans="1:40" x14ac:dyDescent="0.25">
      <c r="A116" s="136"/>
      <c r="B116" s="136"/>
      <c r="C116" s="136"/>
      <c r="D116" s="136"/>
      <c r="E116" s="136"/>
      <c r="F116" s="136"/>
      <c r="G116" s="136"/>
      <c r="H116" s="136"/>
      <c r="I116" s="136"/>
      <c r="J116" s="136"/>
      <c r="K116" s="136"/>
      <c r="L116" s="136"/>
      <c r="M116" s="136"/>
      <c r="N116" s="136"/>
      <c r="O116" s="136"/>
      <c r="P116" s="136"/>
      <c r="Q116" s="136"/>
      <c r="R116" s="136"/>
      <c r="S116" s="136"/>
      <c r="T116" s="136"/>
      <c r="U116" s="136"/>
      <c r="V116" s="136"/>
      <c r="W116" s="136"/>
      <c r="X116" s="136"/>
      <c r="Y116" s="136"/>
      <c r="Z116" s="136"/>
      <c r="AA116" s="136"/>
      <c r="AB116" s="136"/>
      <c r="AC116" s="136"/>
      <c r="AD116" s="136"/>
      <c r="AE116" s="136"/>
      <c r="AF116" s="136"/>
      <c r="AG116" s="136"/>
      <c r="AH116" s="136"/>
      <c r="AI116" s="136"/>
      <c r="AJ116" s="136"/>
      <c r="AK116" s="136"/>
      <c r="AL116" s="136"/>
      <c r="AM116" s="136"/>
      <c r="AN116" s="136"/>
    </row>
    <row r="117" spans="1:40" x14ac:dyDescent="0.25">
      <c r="A117" s="136"/>
      <c r="B117" s="136"/>
      <c r="C117" s="136"/>
      <c r="D117" s="136"/>
      <c r="E117" s="136"/>
      <c r="F117" s="136"/>
      <c r="G117" s="136"/>
      <c r="H117" s="136"/>
      <c r="I117" s="136"/>
      <c r="J117" s="136"/>
      <c r="K117" s="136"/>
      <c r="L117" s="136"/>
      <c r="M117" s="136"/>
      <c r="N117" s="136"/>
      <c r="O117" s="136"/>
      <c r="P117" s="136"/>
      <c r="Q117" s="136"/>
      <c r="R117" s="136"/>
      <c r="S117" s="136"/>
      <c r="T117" s="136"/>
      <c r="U117" s="136"/>
      <c r="V117" s="136"/>
      <c r="W117" s="136"/>
      <c r="X117" s="136"/>
      <c r="Y117" s="136"/>
      <c r="Z117" s="136"/>
      <c r="AA117" s="136"/>
      <c r="AB117" s="136"/>
      <c r="AC117" s="136"/>
      <c r="AD117" s="136"/>
      <c r="AE117" s="136"/>
      <c r="AF117" s="136"/>
      <c r="AG117" s="136"/>
      <c r="AH117" s="136"/>
      <c r="AI117" s="136"/>
      <c r="AJ117" s="136"/>
      <c r="AK117" s="136"/>
      <c r="AL117" s="136"/>
      <c r="AM117" s="136"/>
      <c r="AN117" s="136"/>
    </row>
    <row r="118" spans="1:40" x14ac:dyDescent="0.25">
      <c r="A118" s="136"/>
      <c r="B118" s="136"/>
      <c r="C118" s="136"/>
      <c r="D118" s="136"/>
      <c r="E118" s="136"/>
      <c r="F118" s="136"/>
      <c r="G118" s="136"/>
      <c r="H118" s="136"/>
      <c r="I118" s="136"/>
      <c r="J118" s="136"/>
      <c r="K118" s="136"/>
      <c r="L118" s="136"/>
      <c r="M118" s="136"/>
      <c r="N118" s="136"/>
      <c r="O118" s="136"/>
      <c r="P118" s="136"/>
      <c r="Q118" s="136"/>
      <c r="R118" s="136"/>
      <c r="S118" s="136"/>
      <c r="T118" s="136"/>
      <c r="U118" s="136"/>
      <c r="V118" s="136"/>
      <c r="W118" s="136"/>
      <c r="X118" s="136"/>
      <c r="Y118" s="136"/>
      <c r="Z118" s="136"/>
      <c r="AA118" s="136"/>
      <c r="AB118" s="136"/>
      <c r="AC118" s="136"/>
      <c r="AD118" s="136"/>
      <c r="AE118" s="136"/>
      <c r="AF118" s="136"/>
      <c r="AG118" s="136"/>
      <c r="AH118" s="136"/>
      <c r="AI118" s="136"/>
      <c r="AJ118" s="136"/>
      <c r="AK118" s="136"/>
      <c r="AL118" s="136"/>
      <c r="AM118" s="136"/>
      <c r="AN118" s="136"/>
    </row>
    <row r="119" spans="1:40" x14ac:dyDescent="0.25">
      <c r="A119" s="136"/>
      <c r="B119" s="136"/>
      <c r="C119" s="136"/>
      <c r="D119" s="136"/>
      <c r="E119" s="136"/>
      <c r="F119" s="136"/>
      <c r="G119" s="136"/>
      <c r="H119" s="136"/>
      <c r="I119" s="136"/>
      <c r="J119" s="136"/>
      <c r="K119" s="136"/>
      <c r="L119" s="136"/>
      <c r="M119" s="136"/>
      <c r="N119" s="136"/>
      <c r="O119" s="136"/>
      <c r="P119" s="136"/>
      <c r="Q119" s="136"/>
      <c r="R119" s="136"/>
      <c r="S119" s="136"/>
      <c r="T119" s="136"/>
      <c r="U119" s="136"/>
      <c r="V119" s="136"/>
      <c r="W119" s="136"/>
      <c r="X119" s="136"/>
      <c r="Y119" s="136"/>
      <c r="Z119" s="136"/>
      <c r="AA119" s="136"/>
      <c r="AB119" s="136"/>
      <c r="AC119" s="136"/>
      <c r="AD119" s="136"/>
      <c r="AE119" s="136"/>
      <c r="AF119" s="136"/>
      <c r="AG119" s="136"/>
      <c r="AH119" s="136"/>
      <c r="AI119" s="136"/>
      <c r="AJ119" s="136"/>
      <c r="AK119" s="136"/>
      <c r="AL119" s="136"/>
      <c r="AM119" s="136"/>
      <c r="AN119" s="136"/>
    </row>
    <row r="120" spans="1:40" x14ac:dyDescent="0.25">
      <c r="A120" s="136"/>
      <c r="B120" s="136"/>
      <c r="C120" s="136"/>
      <c r="D120" s="136"/>
      <c r="E120" s="136"/>
      <c r="F120" s="136"/>
      <c r="G120" s="136"/>
      <c r="H120" s="136"/>
      <c r="I120" s="136"/>
      <c r="J120" s="136"/>
      <c r="K120" s="136"/>
      <c r="L120" s="136"/>
      <c r="M120" s="136"/>
      <c r="N120" s="136"/>
      <c r="O120" s="136"/>
      <c r="P120" s="136"/>
      <c r="Q120" s="136"/>
      <c r="R120" s="136"/>
      <c r="S120" s="136"/>
      <c r="T120" s="136"/>
      <c r="U120" s="136"/>
      <c r="V120" s="136"/>
      <c r="W120" s="136"/>
      <c r="X120" s="136"/>
      <c r="Y120" s="136"/>
      <c r="Z120" s="136"/>
      <c r="AA120" s="136"/>
      <c r="AB120" s="136"/>
      <c r="AC120" s="136"/>
      <c r="AD120" s="136"/>
      <c r="AE120" s="136"/>
      <c r="AF120" s="136"/>
      <c r="AG120" s="136"/>
      <c r="AH120" s="136"/>
      <c r="AI120" s="136"/>
      <c r="AJ120" s="136"/>
      <c r="AK120" s="136"/>
      <c r="AL120" s="136"/>
      <c r="AM120" s="136"/>
      <c r="AN120" s="136"/>
    </row>
    <row r="121" spans="1:40" x14ac:dyDescent="0.25">
      <c r="A121" s="136"/>
      <c r="B121" s="136"/>
      <c r="C121" s="136"/>
      <c r="D121" s="136"/>
      <c r="E121" s="136"/>
      <c r="F121" s="136"/>
      <c r="G121" s="136"/>
      <c r="H121" s="136"/>
      <c r="I121" s="136"/>
      <c r="J121" s="136"/>
      <c r="K121" s="136"/>
      <c r="L121" s="136"/>
      <c r="M121" s="136"/>
      <c r="N121" s="136"/>
      <c r="O121" s="136"/>
      <c r="P121" s="136"/>
      <c r="Q121" s="136"/>
      <c r="R121" s="136"/>
      <c r="S121" s="136"/>
      <c r="T121" s="136"/>
      <c r="U121" s="136"/>
      <c r="V121" s="136"/>
      <c r="W121" s="136"/>
      <c r="X121" s="136"/>
      <c r="Y121" s="136"/>
      <c r="Z121" s="136"/>
      <c r="AA121" s="136"/>
      <c r="AB121" s="136"/>
      <c r="AC121" s="136"/>
      <c r="AD121" s="136"/>
      <c r="AE121" s="136"/>
      <c r="AF121" s="136"/>
      <c r="AG121" s="136"/>
      <c r="AH121" s="136"/>
      <c r="AI121" s="136"/>
      <c r="AJ121" s="136"/>
      <c r="AK121" s="136"/>
      <c r="AL121" s="136"/>
      <c r="AM121" s="136"/>
      <c r="AN121" s="136"/>
    </row>
    <row r="122" spans="1:40" x14ac:dyDescent="0.25">
      <c r="A122" s="136"/>
      <c r="B122" s="136"/>
      <c r="C122" s="136"/>
      <c r="D122" s="136"/>
      <c r="E122" s="136"/>
      <c r="F122" s="136"/>
      <c r="G122" s="136"/>
      <c r="H122" s="136"/>
      <c r="I122" s="136"/>
      <c r="J122" s="136"/>
      <c r="K122" s="136"/>
      <c r="L122" s="136"/>
      <c r="M122" s="136"/>
      <c r="N122" s="136"/>
      <c r="O122" s="136"/>
      <c r="P122" s="136"/>
      <c r="Q122" s="136"/>
      <c r="R122" s="136"/>
      <c r="S122" s="136"/>
      <c r="T122" s="136"/>
      <c r="U122" s="136"/>
      <c r="V122" s="136"/>
      <c r="W122" s="136"/>
      <c r="X122" s="136"/>
      <c r="Y122" s="136"/>
      <c r="Z122" s="136"/>
      <c r="AA122" s="136"/>
      <c r="AB122" s="136"/>
      <c r="AC122" s="136"/>
      <c r="AD122" s="136"/>
      <c r="AE122" s="136"/>
      <c r="AF122" s="136"/>
      <c r="AG122" s="136"/>
      <c r="AH122" s="136"/>
      <c r="AI122" s="136"/>
      <c r="AJ122" s="136"/>
      <c r="AK122" s="136"/>
      <c r="AL122" s="136"/>
      <c r="AM122" s="136"/>
      <c r="AN122" s="136"/>
    </row>
    <row r="123" spans="1:40" x14ac:dyDescent="0.25">
      <c r="A123" s="136"/>
      <c r="B123" s="136"/>
      <c r="C123" s="136"/>
      <c r="D123" s="136"/>
      <c r="E123" s="136"/>
      <c r="F123" s="136"/>
      <c r="G123" s="136"/>
      <c r="H123" s="136"/>
      <c r="I123" s="136"/>
      <c r="J123" s="136"/>
      <c r="K123" s="136"/>
      <c r="L123" s="136"/>
      <c r="M123" s="136"/>
      <c r="N123" s="136"/>
      <c r="O123" s="136"/>
      <c r="P123" s="136"/>
      <c r="Q123" s="136"/>
      <c r="R123" s="136"/>
      <c r="S123" s="136"/>
      <c r="T123" s="136"/>
      <c r="U123" s="136"/>
      <c r="V123" s="136"/>
      <c r="W123" s="136"/>
      <c r="X123" s="136"/>
      <c r="Y123" s="136"/>
      <c r="Z123" s="136"/>
      <c r="AA123" s="136"/>
      <c r="AB123" s="136"/>
      <c r="AC123" s="136"/>
      <c r="AD123" s="136"/>
      <c r="AE123" s="136"/>
      <c r="AF123" s="136"/>
      <c r="AG123" s="136"/>
      <c r="AH123" s="136"/>
      <c r="AI123" s="136"/>
      <c r="AJ123" s="136"/>
      <c r="AK123" s="136"/>
      <c r="AL123" s="136"/>
      <c r="AM123" s="136"/>
      <c r="AN123" s="136"/>
    </row>
    <row r="124" spans="1:40" x14ac:dyDescent="0.25">
      <c r="A124" s="136"/>
      <c r="B124" s="136"/>
      <c r="C124" s="136"/>
      <c r="D124" s="136"/>
      <c r="E124" s="136"/>
      <c r="F124" s="136"/>
      <c r="G124" s="136"/>
      <c r="H124" s="136"/>
      <c r="I124" s="136"/>
      <c r="J124" s="136"/>
      <c r="K124" s="136"/>
      <c r="L124" s="136"/>
      <c r="M124" s="136"/>
      <c r="N124" s="136"/>
      <c r="O124" s="136"/>
      <c r="P124" s="136"/>
      <c r="Q124" s="136"/>
      <c r="R124" s="136"/>
      <c r="S124" s="136"/>
      <c r="T124" s="136"/>
      <c r="U124" s="136"/>
      <c r="V124" s="136"/>
      <c r="W124" s="136"/>
      <c r="X124" s="136"/>
      <c r="Y124" s="136"/>
      <c r="Z124" s="136"/>
      <c r="AA124" s="136"/>
      <c r="AB124" s="136"/>
      <c r="AC124" s="136"/>
      <c r="AD124" s="136"/>
      <c r="AE124" s="136"/>
      <c r="AF124" s="136"/>
      <c r="AG124" s="136"/>
      <c r="AH124" s="136"/>
      <c r="AI124" s="136"/>
      <c r="AJ124" s="136"/>
      <c r="AK124" s="136"/>
      <c r="AL124" s="136"/>
      <c r="AM124" s="136"/>
      <c r="AN124" s="136"/>
    </row>
    <row r="125" spans="1:40" x14ac:dyDescent="0.25">
      <c r="A125" s="136"/>
      <c r="B125" s="136"/>
      <c r="C125" s="136"/>
      <c r="D125" s="136"/>
      <c r="E125" s="136"/>
      <c r="F125" s="136"/>
      <c r="G125" s="136"/>
      <c r="H125" s="136"/>
      <c r="I125" s="136"/>
      <c r="J125" s="136"/>
      <c r="K125" s="136"/>
      <c r="L125" s="136"/>
      <c r="M125" s="136"/>
      <c r="N125" s="136"/>
      <c r="O125" s="136"/>
      <c r="P125" s="136"/>
      <c r="Q125" s="136"/>
      <c r="R125" s="136"/>
      <c r="S125" s="136"/>
      <c r="T125" s="136"/>
      <c r="U125" s="136"/>
      <c r="V125" s="136"/>
      <c r="W125" s="136"/>
      <c r="X125" s="136"/>
      <c r="Y125" s="136"/>
      <c r="Z125" s="136"/>
      <c r="AA125" s="136"/>
      <c r="AB125" s="136"/>
      <c r="AC125" s="136"/>
      <c r="AD125" s="136"/>
      <c r="AE125" s="136"/>
      <c r="AF125" s="136"/>
      <c r="AG125" s="136"/>
      <c r="AH125" s="136"/>
      <c r="AI125" s="136"/>
      <c r="AJ125" s="136"/>
      <c r="AK125" s="136"/>
      <c r="AL125" s="136"/>
      <c r="AM125" s="136"/>
      <c r="AN125" s="136"/>
    </row>
  </sheetData>
  <sheetProtection algorithmName="SHA-512" hashValue="nlZGMmYIOcRzetxRtC3hYKbB79Nj1gFSbRsjCscTX/rUno0LEih5R0sgtpqVFre1X0lR1pNNWkHO/GsxlTTb1g==" saltValue="tT1Iusca/egyuBmEFYSBPQ==" spinCount="100000" sheet="1" objects="1" scenarios="1"/>
  <mergeCells count="2">
    <mergeCell ref="B2:C2"/>
    <mergeCell ref="B12:C12"/>
  </mergeCell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33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57</vt:i4>
      </vt:variant>
    </vt:vector>
  </HeadingPairs>
  <TitlesOfParts>
    <vt:vector size="62" baseType="lpstr">
      <vt:lpstr>Haies</vt:lpstr>
      <vt:lpstr>Agroforesterie</vt:lpstr>
      <vt:lpstr>Feuil1</vt:lpstr>
      <vt:lpstr>Barême</vt:lpstr>
      <vt:lpstr>Récapitulatif</vt:lpstr>
      <vt:lpstr>agrarbu</vt:lpstr>
      <vt:lpstr>agrarbuvl</vt:lpstr>
      <vt:lpstr>agrdom</vt:lpstr>
      <vt:lpstr>agrent</vt:lpstr>
      <vt:lpstr>agrfor</vt:lpstr>
      <vt:lpstr>agrfru</vt:lpstr>
      <vt:lpstr>agrmfr</vt:lpstr>
      <vt:lpstr>agroplt</vt:lpstr>
      <vt:lpstr>agrosol</vt:lpstr>
      <vt:lpstr>agrpaill</vt:lpstr>
      <vt:lpstr>agrper</vt:lpstr>
      <vt:lpstr>agrplss</vt:lpstr>
      <vt:lpstr>agrpopaill</vt:lpstr>
      <vt:lpstr>agrposedom</vt:lpstr>
      <vt:lpstr>agrposegg</vt:lpstr>
      <vt:lpstr>agrprotgg</vt:lpstr>
      <vt:lpstr>agrtrico</vt:lpstr>
      <vt:lpstr>agrtricopep</vt:lpstr>
      <vt:lpstr>agrvl</vt:lpstr>
      <vt:lpstr>barb</vt:lpstr>
      <vt:lpstr>ben1r</vt:lpstr>
      <vt:lpstr>ben2r</vt:lpstr>
      <vt:lpstr>elec</vt:lpstr>
      <vt:lpstr>ent1r</vt:lpstr>
      <vt:lpstr>ent2r</vt:lpstr>
      <vt:lpstr>miseplant1r</vt:lpstr>
      <vt:lpstr>miseplant2r</vt:lpstr>
      <vt:lpstr>paill1r</vt:lpstr>
      <vt:lpstr>paill2r</vt:lpstr>
      <vt:lpstr>plant1r</vt:lpstr>
      <vt:lpstr>plant2r</vt:lpstr>
      <vt:lpstr>plantmfr1r</vt:lpstr>
      <vt:lpstr>plantmfr2r</vt:lpstr>
      <vt:lpstr>plantvl1r</vt:lpstr>
      <vt:lpstr>plantvl2r</vt:lpstr>
      <vt:lpstr>posegg1r</vt:lpstr>
      <vt:lpstr>posegg2r</vt:lpstr>
      <vt:lpstr>posepaill1r</vt:lpstr>
      <vt:lpstr>posepaill2r</vt:lpstr>
      <vt:lpstr>posepg1r</vt:lpstr>
      <vt:lpstr>posepg2r</vt:lpstr>
      <vt:lpstr>prep1r</vt:lpstr>
      <vt:lpstr>prep2r</vt:lpstr>
      <vt:lpstr>protgg1r</vt:lpstr>
      <vt:lpstr>protgg2r</vt:lpstr>
      <vt:lpstr>protpg1r</vt:lpstr>
      <vt:lpstr>protpg2r</vt:lpstr>
      <vt:lpstr>taille1r</vt:lpstr>
      <vt:lpstr>taille2r</vt:lpstr>
      <vt:lpstr>talus</vt:lpstr>
      <vt:lpstr>tric1r</vt:lpstr>
      <vt:lpstr>tric2r</vt:lpstr>
      <vt:lpstr>tricpep1r</vt:lpstr>
      <vt:lpstr>tricpep2r</vt:lpstr>
      <vt:lpstr>Agroforesterie!Zone_d_impression</vt:lpstr>
      <vt:lpstr>Haies!Zone_d_impression</vt:lpstr>
      <vt:lpstr>Récapitulatif!Zone_d_impression</vt:lpstr>
    </vt:vector>
  </TitlesOfParts>
  <Company>Ministère de l'Agriculture et de l'Alimentation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Emile DELACROIX</dc:creator>
  <dc:description/>
  <cp:lastModifiedBy>Karine VEZIER</cp:lastModifiedBy>
  <cp:revision>10</cp:revision>
  <cp:lastPrinted>2024-02-15T10:24:39Z</cp:lastPrinted>
  <dcterms:created xsi:type="dcterms:W3CDTF">2024-01-18T08:18:00Z</dcterms:created>
  <dcterms:modified xsi:type="dcterms:W3CDTF">2024-07-26T07:30:17Z</dcterms:modified>
  <dc:language>fr-FR</dc:language>
</cp:coreProperties>
</file>